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DieseArbeitsmappe"/>
  <workbookProtection workbookPassword="C5D2" lockStructure="1"/>
  <bookViews>
    <workbookView xWindow="-240" yWindow="225" windowWidth="10305" windowHeight="11190"/>
  </bookViews>
  <sheets>
    <sheet name="Allgemeine Angaben" sheetId="26" r:id="rId1"/>
    <sheet name="Finanzierungsplan" sheetId="13" r:id="rId2"/>
    <sheet name="Tragbarkeitsberechnung" sheetId="14" r:id="rId3"/>
    <sheet name="Tarif DB A" sheetId="21" state="hidden" r:id="rId4"/>
    <sheet name="Tarif DB V" sheetId="22" state="hidden" r:id="rId5"/>
    <sheet name="Tarif DB A (ord)" sheetId="23" state="hidden" r:id="rId6"/>
    <sheet name="Tarif DB V (ord)" sheetId="24" state="hidden" r:id="rId7"/>
  </sheets>
  <externalReferences>
    <externalReference r:id="rId8"/>
    <externalReference r:id="rId9"/>
    <externalReference r:id="rId10"/>
    <externalReference r:id="rId11"/>
    <externalReference r:id="rId12"/>
  </externalReferences>
  <definedNames>
    <definedName name="Abschreibungen" localSheetId="0">#REF!</definedName>
    <definedName name="Abschreibungen">#REF!</definedName>
    <definedName name="Aufbau_ReadMe" localSheetId="0">[1]ReadMe!#REF!</definedName>
    <definedName name="Aufbau_ReadMe">[1]ReadMe!#REF!</definedName>
    <definedName name="Auswahl1">#REF!</definedName>
    <definedName name="DifIstzuSollCF">#REF!</definedName>
    <definedName name="DifzuBelgrenze">#REF!</definedName>
    <definedName name="_xlnm.Print_Area" localSheetId="0">'Allgemeine Angaben'!$A$1:$F$46</definedName>
    <definedName name="_xlnm.Print_Area" localSheetId="1">Finanzierungsplan!$A$1:$O$66</definedName>
    <definedName name="_xlnm.Print_Area" localSheetId="2">Tragbarkeitsberechnung!$A$1:$O$91</definedName>
    <definedName name="Eink">#REF!</definedName>
    <definedName name="EKB">#REF!</definedName>
    <definedName name="ErfassenMitarbeiter_Blatt">#REF!</definedName>
    <definedName name="ErsatzinvestMasch">#REF!</definedName>
    <definedName name="FaktorVW">[2]Bilanz!#REF!</definedName>
    <definedName name="FaktorVW2">[2]Bilanz!#REF!</definedName>
    <definedName name="Gemeinde">'[3]StE-K'!$D$13</definedName>
    <definedName name="Grati_Marke">#REF!</definedName>
    <definedName name="IK">#REF!</definedName>
    <definedName name="InhaltsübersichtReadMe_Blatt">[1]ReadMe!#REF!</definedName>
    <definedName name="IstCF">#REF!</definedName>
    <definedName name="MaxEink">#REF!</definedName>
    <definedName name="Monat_Marke">#REF!</definedName>
    <definedName name="Name">'[3]StE-K'!$D$15</definedName>
    <definedName name="Ort">'[3]StE-K'!$D$18</definedName>
    <definedName name="Register">'[3]StE-K'!$D$14</definedName>
    <definedName name="Reserven">#REF!</definedName>
    <definedName name="SAK" localSheetId="0">'[4]SAK Starhilfe'!$H$59:$H$75</definedName>
    <definedName name="SAK">#REF!</definedName>
    <definedName name="Schutz_ReadMe">[1]ReadMe!#REF!</definedName>
    <definedName name="SollCF">#REF!</definedName>
    <definedName name="SZnachInvest">#REF!</definedName>
    <definedName name="SZvorInvest">#REF!</definedName>
    <definedName name="Tagesumsätze_ReadMe">[1]ReadMe!#REF!</definedName>
    <definedName name="Tarif">#REF!</definedName>
    <definedName name="Tilgungen">#REF!</definedName>
    <definedName name="Tragbarkeit" localSheetId="0">'[4]SAK Starhilfe'!$H$57:$I$75</definedName>
    <definedName name="Tragbarkeit">#REF!</definedName>
    <definedName name="ungeschützt" localSheetId="0">'[4]Erhöhung Artikel 18 BGBB'!$B$5:$C$19,'[4]Erhöhung Artikel 18 BGBB'!$E$5:$E$19,'[4]Erhöhung Artikel 18 BGBB'!$G$5:$G$19,'[4]Erhöhung Artikel 18 BGBB'!$E$27:$G$29,'[4]Erhöhung Artikel 18 BGBB'!$B$29,'[4]Erhöhung Artikel 18 BGBB'!$E$33,'[4]Erhöhung Artikel 18 BGBB'!$E$33:$G$33</definedName>
    <definedName name="ungeschützt">#REF!,#REF!,#REF!,#REF!,#REF!,#REF!,#REF!</definedName>
    <definedName name="Version">'[3]StE-K'!$J$10</definedName>
    <definedName name="Version1">'[5]StE-K'!$J$10</definedName>
    <definedName name="VerStunden_Marke">#REF!</definedName>
    <definedName name="Vorname">'[3]StE-K'!$D$16</definedName>
  </definedNames>
  <calcPr calcId="144525"/>
</workbook>
</file>

<file path=xl/calcChain.xml><?xml version="1.0" encoding="utf-8"?>
<calcChain xmlns="http://schemas.openxmlformats.org/spreadsheetml/2006/main">
  <c r="B44" i="13" l="1"/>
  <c r="B44" i="26"/>
  <c r="M13" i="14"/>
  <c r="B29" i="13"/>
  <c r="B27" i="13"/>
  <c r="E29" i="13"/>
  <c r="E27" i="13"/>
  <c r="E28" i="13"/>
  <c r="M36" i="13"/>
  <c r="M52" i="13" l="1"/>
  <c r="M53" i="13"/>
  <c r="M54" i="13"/>
  <c r="M55" i="13"/>
  <c r="E53" i="13"/>
  <c r="I53" i="13" s="1"/>
  <c r="E54" i="13"/>
  <c r="I54" i="13" s="1"/>
  <c r="E55" i="13"/>
  <c r="I55" i="13" s="1"/>
  <c r="B53" i="13"/>
  <c r="B54" i="13"/>
  <c r="B55" i="13"/>
  <c r="B52" i="13"/>
  <c r="M39" i="13"/>
  <c r="M40" i="13"/>
  <c r="I39" i="13"/>
  <c r="I40" i="13"/>
  <c r="I41" i="13"/>
  <c r="M32" i="13"/>
  <c r="E31" i="13"/>
  <c r="M31" i="13" s="1"/>
  <c r="M9" i="13"/>
  <c r="K5" i="14" l="1"/>
  <c r="I5" i="14"/>
  <c r="D17" i="24" l="1"/>
  <c r="A17" i="24"/>
  <c r="D16" i="24"/>
  <c r="B16" i="24"/>
  <c r="C16" i="24" s="1"/>
  <c r="A16" i="24"/>
  <c r="D15" i="24"/>
  <c r="B15" i="24"/>
  <c r="C15" i="24" s="1"/>
  <c r="A15" i="24"/>
  <c r="D14" i="24"/>
  <c r="A14" i="24"/>
  <c r="D13" i="24"/>
  <c r="B13" i="24" s="1"/>
  <c r="A13" i="24"/>
  <c r="D12" i="24"/>
  <c r="B12" i="24"/>
  <c r="A12" i="24"/>
  <c r="D11" i="24"/>
  <c r="A11" i="24"/>
  <c r="D10" i="24"/>
  <c r="A10" i="24"/>
  <c r="D9" i="24"/>
  <c r="B9" i="24" s="1"/>
  <c r="C9" i="24" s="1"/>
  <c r="A9" i="24"/>
  <c r="D8" i="24"/>
  <c r="B8" i="24"/>
  <c r="C8" i="24" s="1"/>
  <c r="A8" i="24"/>
  <c r="D7" i="24"/>
  <c r="B7" i="24"/>
  <c r="C7" i="24" s="1"/>
  <c r="A7" i="24"/>
  <c r="D6" i="24"/>
  <c r="A6" i="24"/>
  <c r="D5" i="24"/>
  <c r="B5" i="24" s="1"/>
  <c r="A5" i="24"/>
  <c r="D4" i="24"/>
  <c r="B4" i="24"/>
  <c r="A4" i="24"/>
  <c r="D3" i="24"/>
  <c r="C3" i="24"/>
  <c r="F3" i="24" s="1"/>
  <c r="B3" i="24"/>
  <c r="A3" i="24"/>
  <c r="D2" i="24"/>
  <c r="A2" i="24"/>
  <c r="D14" i="23"/>
  <c r="A14" i="23"/>
  <c r="D13" i="23"/>
  <c r="B13" i="23"/>
  <c r="C13" i="23" s="1"/>
  <c r="A13" i="23"/>
  <c r="D12" i="23"/>
  <c r="A12" i="23"/>
  <c r="D11" i="23"/>
  <c r="A11" i="23"/>
  <c r="D10" i="23"/>
  <c r="B10" i="23" s="1"/>
  <c r="C10" i="23" s="1"/>
  <c r="A10" i="23"/>
  <c r="D9" i="23"/>
  <c r="B9" i="23"/>
  <c r="A9" i="23"/>
  <c r="D8" i="23"/>
  <c r="B8" i="23"/>
  <c r="C8" i="23" s="1"/>
  <c r="A8" i="23"/>
  <c r="D7" i="23"/>
  <c r="A7" i="23"/>
  <c r="D6" i="23"/>
  <c r="B6" i="23" s="1"/>
  <c r="C6" i="23" s="1"/>
  <c r="A6" i="23"/>
  <c r="D5" i="23"/>
  <c r="B5" i="23"/>
  <c r="C5" i="23" s="1"/>
  <c r="A5" i="23"/>
  <c r="D4" i="23"/>
  <c r="A4" i="23"/>
  <c r="D3" i="23"/>
  <c r="A3" i="23"/>
  <c r="D2" i="23"/>
  <c r="A2" i="23"/>
  <c r="D17" i="22"/>
  <c r="C16" i="22"/>
  <c r="B16" i="22"/>
  <c r="F15" i="22"/>
  <c r="C15" i="22"/>
  <c r="B15" i="22"/>
  <c r="F14" i="22"/>
  <c r="C14" i="22"/>
  <c r="B14" i="22"/>
  <c r="F13" i="22"/>
  <c r="C13" i="22"/>
  <c r="B13" i="22"/>
  <c r="F12" i="22"/>
  <c r="C12" i="22"/>
  <c r="B12" i="22"/>
  <c r="F11" i="22"/>
  <c r="C11" i="22"/>
  <c r="B11" i="22"/>
  <c r="F10" i="22"/>
  <c r="C10" i="22"/>
  <c r="B10" i="22"/>
  <c r="F9" i="22"/>
  <c r="C9" i="22"/>
  <c r="B9" i="22"/>
  <c r="F8" i="22"/>
  <c r="C8" i="22"/>
  <c r="B8" i="22"/>
  <c r="F7" i="22"/>
  <c r="C7" i="22"/>
  <c r="B7" i="22"/>
  <c r="F6" i="22"/>
  <c r="C6" i="22"/>
  <c r="B6" i="22"/>
  <c r="F5" i="22"/>
  <c r="C5" i="22"/>
  <c r="B5" i="22"/>
  <c r="F4" i="22"/>
  <c r="C4" i="22"/>
  <c r="B4" i="22"/>
  <c r="F3" i="22"/>
  <c r="C3" i="22"/>
  <c r="B3" i="22"/>
  <c r="D14" i="21"/>
  <c r="F13" i="21"/>
  <c r="C13" i="21"/>
  <c r="B13" i="21"/>
  <c r="F12" i="21"/>
  <c r="C12" i="21"/>
  <c r="B12" i="21"/>
  <c r="F11" i="21"/>
  <c r="C11" i="21"/>
  <c r="B11" i="21"/>
  <c r="F10" i="21"/>
  <c r="C10" i="21"/>
  <c r="B10" i="21"/>
  <c r="F9" i="21"/>
  <c r="C9" i="21"/>
  <c r="B9" i="21"/>
  <c r="F8" i="21"/>
  <c r="C8" i="21"/>
  <c r="B8" i="21"/>
  <c r="F7" i="21"/>
  <c r="C7" i="21"/>
  <c r="B7" i="21"/>
  <c r="F6" i="21"/>
  <c r="C6" i="21"/>
  <c r="B6" i="21"/>
  <c r="F5" i="21"/>
  <c r="C5" i="21"/>
  <c r="B5" i="21"/>
  <c r="F4" i="21"/>
  <c r="C4" i="21"/>
  <c r="B4" i="21"/>
  <c r="F3" i="21"/>
  <c r="C3" i="21"/>
  <c r="B3" i="21"/>
  <c r="G77" i="14"/>
  <c r="I61" i="14"/>
  <c r="I62" i="14" s="1"/>
  <c r="I59" i="14"/>
  <c r="I58" i="14" s="1"/>
  <c r="M48" i="14"/>
  <c r="K48" i="14"/>
  <c r="I48" i="14"/>
  <c r="G48" i="14"/>
  <c r="M47" i="14"/>
  <c r="K47" i="14"/>
  <c r="I47" i="14"/>
  <c r="G47" i="14"/>
  <c r="M45" i="14"/>
  <c r="K45" i="14" s="1"/>
  <c r="I45" i="14" s="1"/>
  <c r="G45" i="14" s="1"/>
  <c r="M12" i="14"/>
  <c r="M11" i="14"/>
  <c r="M10" i="14"/>
  <c r="M9" i="14"/>
  <c r="M8" i="14"/>
  <c r="M7" i="14"/>
  <c r="E52" i="13"/>
  <c r="I52" i="13" s="1"/>
  <c r="E51" i="13"/>
  <c r="M51" i="13" s="1"/>
  <c r="B51" i="13"/>
  <c r="M50" i="13"/>
  <c r="E50" i="13"/>
  <c r="B50" i="13"/>
  <c r="B49" i="13"/>
  <c r="B48" i="13"/>
  <c r="M47" i="13"/>
  <c r="G47" i="13"/>
  <c r="B47" i="13"/>
  <c r="M41" i="13"/>
  <c r="M38" i="13"/>
  <c r="I38" i="13"/>
  <c r="I36" i="13"/>
  <c r="G32" i="13"/>
  <c r="B31" i="13"/>
  <c r="B30" i="13"/>
  <c r="M27" i="13"/>
  <c r="M36" i="14" l="1"/>
  <c r="M17" i="14"/>
  <c r="M26" i="14" s="1"/>
  <c r="G76" i="14"/>
  <c r="I63" i="14"/>
  <c r="G79" i="14"/>
  <c r="I57" i="14"/>
  <c r="G75" i="14"/>
  <c r="G78" i="14"/>
  <c r="I37" i="13"/>
  <c r="I42" i="13" s="1"/>
  <c r="M37" i="13"/>
  <c r="M42" i="13" s="1"/>
  <c r="G29" i="13"/>
  <c r="M29" i="13"/>
  <c r="I50" i="13"/>
  <c r="G31" i="13"/>
  <c r="I51" i="13"/>
  <c r="E42" i="13"/>
  <c r="G42" i="13" s="1"/>
  <c r="G27" i="13"/>
  <c r="B3" i="23"/>
  <c r="C3" i="23" s="1"/>
  <c r="F3" i="23" s="1"/>
  <c r="B4" i="23"/>
  <c r="C4" i="23" s="1"/>
  <c r="C9" i="23"/>
  <c r="B11" i="23"/>
  <c r="C11" i="23" s="1"/>
  <c r="B12" i="23"/>
  <c r="C12" i="23" s="1"/>
  <c r="B10" i="24"/>
  <c r="C10" i="24" s="1"/>
  <c r="B11" i="24"/>
  <c r="C11" i="24" s="1"/>
  <c r="C4" i="24"/>
  <c r="F4" i="24" s="1"/>
  <c r="F5" i="24" s="1"/>
  <c r="F6" i="24" s="1"/>
  <c r="F7" i="24" s="1"/>
  <c r="F8" i="24" s="1"/>
  <c r="F9" i="24" s="1"/>
  <c r="F10" i="24" s="1"/>
  <c r="F11" i="24" s="1"/>
  <c r="F12" i="24" s="1"/>
  <c r="C5" i="24"/>
  <c r="B6" i="24"/>
  <c r="C6" i="24" s="1"/>
  <c r="C12" i="24"/>
  <c r="C13" i="24"/>
  <c r="B14" i="24"/>
  <c r="C14" i="24" s="1"/>
  <c r="B7" i="23"/>
  <c r="C7" i="23" s="1"/>
  <c r="I56" i="14" l="1"/>
  <c r="G74" i="14"/>
  <c r="I64" i="14"/>
  <c r="G80" i="14"/>
  <c r="F13" i="24"/>
  <c r="F14" i="24" s="1"/>
  <c r="F15" i="24" s="1"/>
  <c r="F4" i="23"/>
  <c r="F5" i="23" s="1"/>
  <c r="F6" i="23" s="1"/>
  <c r="F7" i="23" s="1"/>
  <c r="F8" i="23" s="1"/>
  <c r="F9" i="23" s="1"/>
  <c r="F10" i="23" s="1"/>
  <c r="F11" i="23" s="1"/>
  <c r="F12" i="23" s="1"/>
  <c r="F13" i="23" s="1"/>
  <c r="I65" i="14" l="1"/>
  <c r="G81" i="14"/>
  <c r="G73" i="14"/>
  <c r="I55" i="14"/>
  <c r="G72" i="14" s="1"/>
  <c r="A21" i="22"/>
  <c r="A18" i="21"/>
  <c r="A18" i="23"/>
  <c r="A21" i="24"/>
  <c r="I66" i="14" l="1"/>
  <c r="G82" i="14"/>
  <c r="B34" i="23"/>
  <c r="B32" i="23"/>
  <c r="B29" i="23"/>
  <c r="B27" i="23"/>
  <c r="C27" i="23" s="1"/>
  <c r="B25" i="23"/>
  <c r="C25" i="23" s="1"/>
  <c r="B23" i="23"/>
  <c r="C23" i="23" s="1"/>
  <c r="B21" i="23"/>
  <c r="C21" i="23" s="1"/>
  <c r="B19" i="23"/>
  <c r="C19" i="23" s="1"/>
  <c r="C34" i="23"/>
  <c r="B28" i="23"/>
  <c r="C28" i="23" s="1"/>
  <c r="B24" i="23"/>
  <c r="C24" i="23" s="1"/>
  <c r="B20" i="23"/>
  <c r="C20" i="23" s="1"/>
  <c r="B31" i="23"/>
  <c r="B22" i="23"/>
  <c r="C22" i="23" s="1"/>
  <c r="B26" i="23"/>
  <c r="C26" i="23" s="1"/>
  <c r="B18" i="23"/>
  <c r="C18" i="23" s="1"/>
  <c r="C29" i="23" s="1"/>
  <c r="C34" i="21"/>
  <c r="B31" i="21"/>
  <c r="B28" i="21"/>
  <c r="C28" i="21" s="1"/>
  <c r="B26" i="21"/>
  <c r="C26" i="21" s="1"/>
  <c r="B24" i="21"/>
  <c r="C24" i="21" s="1"/>
  <c r="B22" i="21"/>
  <c r="C22" i="21" s="1"/>
  <c r="B20" i="21"/>
  <c r="C20" i="21" s="1"/>
  <c r="B18" i="21"/>
  <c r="C18" i="21" s="1"/>
  <c r="C29" i="21" s="1"/>
  <c r="B34" i="21"/>
  <c r="B32" i="21"/>
  <c r="B27" i="21"/>
  <c r="C27" i="21" s="1"/>
  <c r="B23" i="21"/>
  <c r="C23" i="21" s="1"/>
  <c r="B19" i="21"/>
  <c r="C19" i="21" s="1"/>
  <c r="B25" i="21"/>
  <c r="C25" i="21" s="1"/>
  <c r="B21" i="21"/>
  <c r="C21" i="21" s="1"/>
  <c r="B29" i="21"/>
  <c r="C40" i="22"/>
  <c r="B34" i="22"/>
  <c r="C34" i="22" s="1"/>
  <c r="B33" i="22"/>
  <c r="C33" i="22" s="1"/>
  <c r="B32" i="22"/>
  <c r="C32" i="22" s="1"/>
  <c r="B31" i="22"/>
  <c r="C31" i="22" s="1"/>
  <c r="B30" i="22"/>
  <c r="C30" i="22" s="1"/>
  <c r="B29" i="22"/>
  <c r="C29" i="22" s="1"/>
  <c r="B28" i="22"/>
  <c r="C28" i="22" s="1"/>
  <c r="B27" i="22"/>
  <c r="C27" i="22" s="1"/>
  <c r="B26" i="22"/>
  <c r="C26" i="22" s="1"/>
  <c r="B25" i="22"/>
  <c r="C25" i="22" s="1"/>
  <c r="B24" i="22"/>
  <c r="C24" i="22" s="1"/>
  <c r="B23" i="22"/>
  <c r="C23" i="22" s="1"/>
  <c r="B22" i="22"/>
  <c r="C22" i="22" s="1"/>
  <c r="B21" i="22"/>
  <c r="B40" i="22"/>
  <c r="B35" i="22"/>
  <c r="B38" i="22"/>
  <c r="B37" i="22"/>
  <c r="B38" i="24"/>
  <c r="B35" i="24"/>
  <c r="B34" i="24"/>
  <c r="C34" i="24" s="1"/>
  <c r="B33" i="24"/>
  <c r="C33" i="24" s="1"/>
  <c r="B32" i="24"/>
  <c r="C32" i="24" s="1"/>
  <c r="B31" i="24"/>
  <c r="C31" i="24" s="1"/>
  <c r="B30" i="24"/>
  <c r="C30" i="24" s="1"/>
  <c r="B29" i="24"/>
  <c r="C29" i="24" s="1"/>
  <c r="B28" i="24"/>
  <c r="C28" i="24" s="1"/>
  <c r="B27" i="24"/>
  <c r="C27" i="24" s="1"/>
  <c r="B26" i="24"/>
  <c r="C26" i="24" s="1"/>
  <c r="B25" i="24"/>
  <c r="C25" i="24" s="1"/>
  <c r="B24" i="24"/>
  <c r="C24" i="24" s="1"/>
  <c r="B23" i="24"/>
  <c r="C23" i="24" s="1"/>
  <c r="B22" i="24"/>
  <c r="C22" i="24" s="1"/>
  <c r="B21" i="24"/>
  <c r="C40" i="24"/>
  <c r="B40" i="24"/>
  <c r="B37" i="24"/>
  <c r="C37" i="24" s="1"/>
  <c r="G83" i="14" l="1"/>
  <c r="I67" i="14"/>
  <c r="G84" i="14" s="1"/>
  <c r="D34" i="23"/>
  <c r="D40" i="22"/>
  <c r="E30" i="13"/>
  <c r="E49" i="13"/>
  <c r="C31" i="23"/>
  <c r="D40" i="24"/>
  <c r="C31" i="21"/>
  <c r="A46" i="24"/>
  <c r="A40" i="23"/>
  <c r="A46" i="22"/>
  <c r="A40" i="21"/>
  <c r="E21" i="24"/>
  <c r="E22" i="24" s="1"/>
  <c r="E23" i="24" s="1"/>
  <c r="E24" i="24" s="1"/>
  <c r="E25" i="24" s="1"/>
  <c r="E26" i="24" s="1"/>
  <c r="E27" i="24" s="1"/>
  <c r="E28" i="24" s="1"/>
  <c r="E29" i="24" s="1"/>
  <c r="E30" i="24" s="1"/>
  <c r="E31" i="24" s="1"/>
  <c r="E32" i="24" s="1"/>
  <c r="E33" i="24" s="1"/>
  <c r="E34" i="24" s="1"/>
  <c r="C21" i="24"/>
  <c r="C37" i="22"/>
  <c r="C21" i="22"/>
  <c r="E21" i="22"/>
  <c r="E22" i="22" s="1"/>
  <c r="E23" i="22" s="1"/>
  <c r="E24" i="22" s="1"/>
  <c r="E25" i="22" s="1"/>
  <c r="E26" i="22" s="1"/>
  <c r="E27" i="22" s="1"/>
  <c r="E28" i="22" s="1"/>
  <c r="E29" i="22" s="1"/>
  <c r="E30" i="22" s="1"/>
  <c r="E31" i="22" s="1"/>
  <c r="E32" i="22" s="1"/>
  <c r="E33" i="22" s="1"/>
  <c r="E34" i="22" s="1"/>
  <c r="D34" i="21"/>
  <c r="G30" i="13" l="1"/>
  <c r="M30" i="13"/>
  <c r="I49" i="13"/>
  <c r="M49" i="13"/>
  <c r="E47" i="13"/>
  <c r="I47" i="13" s="1"/>
  <c r="C35" i="22"/>
  <c r="F21" i="22"/>
  <c r="F22" i="22" s="1"/>
  <c r="F23" i="22" s="1"/>
  <c r="F24" i="22" s="1"/>
  <c r="F25" i="22" s="1"/>
  <c r="F26" i="22" s="1"/>
  <c r="F27" i="22" s="1"/>
  <c r="F28" i="22" s="1"/>
  <c r="F29" i="22" s="1"/>
  <c r="F30" i="22" s="1"/>
  <c r="F31" i="22" s="1"/>
  <c r="F32" i="22" s="1"/>
  <c r="F33" i="22" s="1"/>
  <c r="F34" i="22" s="1"/>
  <c r="C56" i="21"/>
  <c r="B53" i="21"/>
  <c r="B50" i="21"/>
  <c r="C50" i="21" s="1"/>
  <c r="B48" i="21"/>
  <c r="C48" i="21" s="1"/>
  <c r="B46" i="21"/>
  <c r="C46" i="21" s="1"/>
  <c r="B44" i="21"/>
  <c r="C44" i="21" s="1"/>
  <c r="B42" i="21"/>
  <c r="C42" i="21" s="1"/>
  <c r="B40" i="21"/>
  <c r="C40" i="21" s="1"/>
  <c r="C51" i="21" s="1"/>
  <c r="B51" i="21"/>
  <c r="B47" i="21"/>
  <c r="C47" i="21" s="1"/>
  <c r="B43" i="21"/>
  <c r="C43" i="21" s="1"/>
  <c r="B49" i="21"/>
  <c r="C49" i="21" s="1"/>
  <c r="B41" i="21"/>
  <c r="C41" i="21" s="1"/>
  <c r="B56" i="21"/>
  <c r="B54" i="21"/>
  <c r="B45" i="21"/>
  <c r="C45" i="21" s="1"/>
  <c r="C65" i="24"/>
  <c r="B62" i="24"/>
  <c r="B65" i="24"/>
  <c r="B63" i="24"/>
  <c r="B59" i="24"/>
  <c r="C59" i="24" s="1"/>
  <c r="B57" i="24"/>
  <c r="C57" i="24" s="1"/>
  <c r="B55" i="24"/>
  <c r="C55" i="24" s="1"/>
  <c r="B53" i="24"/>
  <c r="C53" i="24" s="1"/>
  <c r="B51" i="24"/>
  <c r="C51" i="24" s="1"/>
  <c r="B49" i="24"/>
  <c r="C49" i="24" s="1"/>
  <c r="B47" i="24"/>
  <c r="C47" i="24" s="1"/>
  <c r="B60" i="24"/>
  <c r="B56" i="24"/>
  <c r="C56" i="24" s="1"/>
  <c r="B52" i="24"/>
  <c r="C52" i="24" s="1"/>
  <c r="B48" i="24"/>
  <c r="C48" i="24" s="1"/>
  <c r="B58" i="24"/>
  <c r="C58" i="24" s="1"/>
  <c r="B50" i="24"/>
  <c r="C50" i="24" s="1"/>
  <c r="B46" i="24"/>
  <c r="B54" i="24"/>
  <c r="C54" i="24" s="1"/>
  <c r="F21" i="24"/>
  <c r="F22" i="24" s="1"/>
  <c r="F23" i="24" s="1"/>
  <c r="F24" i="24" s="1"/>
  <c r="F25" i="24" s="1"/>
  <c r="F26" i="24" s="1"/>
  <c r="F27" i="24" s="1"/>
  <c r="F28" i="24" s="1"/>
  <c r="F29" i="24" s="1"/>
  <c r="F30" i="24" s="1"/>
  <c r="F31" i="24" s="1"/>
  <c r="F32" i="24" s="1"/>
  <c r="F33" i="24" s="1"/>
  <c r="F34" i="24" s="1"/>
  <c r="C35" i="24"/>
  <c r="C65" i="22"/>
  <c r="B62" i="22"/>
  <c r="B65" i="22"/>
  <c r="B60" i="22"/>
  <c r="B56" i="22"/>
  <c r="C56" i="22" s="1"/>
  <c r="B52" i="22"/>
  <c r="C52" i="22" s="1"/>
  <c r="B48" i="22"/>
  <c r="C48" i="22" s="1"/>
  <c r="B63" i="22"/>
  <c r="B57" i="22"/>
  <c r="C57" i="22" s="1"/>
  <c r="B53" i="22"/>
  <c r="C53" i="22" s="1"/>
  <c r="B49" i="22"/>
  <c r="C49" i="22" s="1"/>
  <c r="B59" i="22"/>
  <c r="C59" i="22" s="1"/>
  <c r="B51" i="22"/>
  <c r="C51" i="22" s="1"/>
  <c r="B47" i="22"/>
  <c r="C47" i="22" s="1"/>
  <c r="B58" i="22"/>
  <c r="C58" i="22" s="1"/>
  <c r="B50" i="22"/>
  <c r="C50" i="22" s="1"/>
  <c r="B55" i="22"/>
  <c r="C55" i="22" s="1"/>
  <c r="B54" i="22"/>
  <c r="C54" i="22" s="1"/>
  <c r="B46" i="22"/>
  <c r="C56" i="23"/>
  <c r="B53" i="23"/>
  <c r="B50" i="23"/>
  <c r="C50" i="23" s="1"/>
  <c r="B48" i="23"/>
  <c r="C48" i="23" s="1"/>
  <c r="B46" i="23"/>
  <c r="C46" i="23" s="1"/>
  <c r="B44" i="23"/>
  <c r="C44" i="23" s="1"/>
  <c r="B42" i="23"/>
  <c r="C42" i="23" s="1"/>
  <c r="B40" i="23"/>
  <c r="C40" i="23" s="1"/>
  <c r="C51" i="23" s="1"/>
  <c r="B56" i="23"/>
  <c r="B51" i="23"/>
  <c r="B47" i="23"/>
  <c r="C47" i="23" s="1"/>
  <c r="B43" i="23"/>
  <c r="C43" i="23" s="1"/>
  <c r="B49" i="23"/>
  <c r="C49" i="23" s="1"/>
  <c r="B41" i="23"/>
  <c r="C41" i="23" s="1"/>
  <c r="B54" i="23"/>
  <c r="B45" i="23"/>
  <c r="C45" i="23" s="1"/>
  <c r="M21" i="13" l="1"/>
  <c r="M23" i="13" s="1"/>
  <c r="E48" i="13"/>
  <c r="M28" i="13"/>
  <c r="C62" i="24"/>
  <c r="C62" i="22"/>
  <c r="D65" i="22"/>
  <c r="C53" i="23"/>
  <c r="D56" i="23"/>
  <c r="E46" i="24"/>
  <c r="E47" i="24" s="1"/>
  <c r="E48" i="24" s="1"/>
  <c r="E49" i="24" s="1"/>
  <c r="E50" i="24" s="1"/>
  <c r="E51" i="24" s="1"/>
  <c r="E52" i="24" s="1"/>
  <c r="E53" i="24" s="1"/>
  <c r="E54" i="24" s="1"/>
  <c r="E55" i="24" s="1"/>
  <c r="E56" i="24" s="1"/>
  <c r="E57" i="24" s="1"/>
  <c r="E58" i="24" s="1"/>
  <c r="E59" i="24" s="1"/>
  <c r="C46" i="24"/>
  <c r="C53" i="21"/>
  <c r="D65" i="24"/>
  <c r="D56" i="21"/>
  <c r="E46" i="22"/>
  <c r="E47" i="22" s="1"/>
  <c r="E48" i="22" s="1"/>
  <c r="E49" i="22" s="1"/>
  <c r="E50" i="22" s="1"/>
  <c r="E51" i="22" s="1"/>
  <c r="E52" i="22" s="1"/>
  <c r="E53" i="22" s="1"/>
  <c r="E54" i="22" s="1"/>
  <c r="E55" i="22" s="1"/>
  <c r="E56" i="22" s="1"/>
  <c r="E57" i="22" s="1"/>
  <c r="E58" i="22" s="1"/>
  <c r="E59" i="22" s="1"/>
  <c r="C46" i="22"/>
  <c r="G28" i="13" l="1"/>
  <c r="I48" i="13"/>
  <c r="I56" i="13" s="1"/>
  <c r="I57" i="13" s="1"/>
  <c r="M31" i="14" s="1"/>
  <c r="E56" i="13"/>
  <c r="E57" i="13" s="1"/>
  <c r="M48" i="13"/>
  <c r="M56" i="13" s="1"/>
  <c r="M57" i="13" s="1"/>
  <c r="M37" i="14" s="1"/>
  <c r="F46" i="24"/>
  <c r="F47" i="24" s="1"/>
  <c r="F48" i="24" s="1"/>
  <c r="F49" i="24" s="1"/>
  <c r="F50" i="24" s="1"/>
  <c r="F51" i="24" s="1"/>
  <c r="F52" i="24" s="1"/>
  <c r="F53" i="24" s="1"/>
  <c r="F54" i="24" s="1"/>
  <c r="F55" i="24" s="1"/>
  <c r="F56" i="24" s="1"/>
  <c r="F57" i="24" s="1"/>
  <c r="F58" i="24" s="1"/>
  <c r="F59" i="24" s="1"/>
  <c r="C60" i="24"/>
  <c r="F46" i="22"/>
  <c r="F47" i="22" s="1"/>
  <c r="F48" i="22" s="1"/>
  <c r="F49" i="22" s="1"/>
  <c r="F50" i="22" s="1"/>
  <c r="F51" i="22" s="1"/>
  <c r="F52" i="22" s="1"/>
  <c r="F53" i="22" s="1"/>
  <c r="F54" i="22" s="1"/>
  <c r="F55" i="22" s="1"/>
  <c r="F56" i="22" s="1"/>
  <c r="F57" i="22" s="1"/>
  <c r="F58" i="22" s="1"/>
  <c r="F59" i="22" s="1"/>
  <c r="C60" i="22"/>
  <c r="M32" i="14" l="1"/>
  <c r="M38" i="14"/>
  <c r="G57" i="13"/>
  <c r="I52" i="14" s="1"/>
  <c r="G56" i="13"/>
  <c r="G52" i="14"/>
  <c r="M61" i="14" l="1"/>
  <c r="M59" i="14"/>
  <c r="M55" i="14"/>
  <c r="M67" i="14"/>
  <c r="M56" i="14"/>
  <c r="M66" i="14"/>
  <c r="M60" i="14"/>
  <c r="M63" i="14"/>
  <c r="M64" i="14"/>
  <c r="M57" i="14"/>
  <c r="M58" i="14"/>
  <c r="M65" i="14"/>
  <c r="M62" i="14"/>
  <c r="K62" i="14" l="1"/>
  <c r="K46" i="14"/>
  <c r="K49" i="14" s="1"/>
  <c r="K63" i="14"/>
  <c r="K60" i="14"/>
  <c r="K61" i="14"/>
  <c r="K67" i="14"/>
  <c r="K55" i="14"/>
  <c r="G71" i="14"/>
  <c r="K66" i="14"/>
  <c r="M40" i="14"/>
  <c r="I46" i="14"/>
  <c r="I49" i="14" s="1"/>
  <c r="K56" i="14"/>
  <c r="M46" i="14"/>
  <c r="M49" i="14" s="1"/>
  <c r="K65" i="14"/>
  <c r="K64" i="14"/>
  <c r="G46" i="14"/>
  <c r="G49" i="14" s="1"/>
  <c r="K58" i="14"/>
  <c r="O46" i="14"/>
  <c r="O49" i="14" s="1"/>
  <c r="K57" i="14"/>
  <c r="K59" i="14"/>
  <c r="I73" i="14" l="1"/>
  <c r="I76" i="14"/>
  <c r="I80" i="14"/>
  <c r="I83" i="14"/>
  <c r="I81" i="14"/>
  <c r="I79" i="14"/>
  <c r="I84" i="14"/>
  <c r="I72" i="14"/>
  <c r="I74" i="14"/>
  <c r="I75" i="14"/>
  <c r="I77" i="14"/>
  <c r="I78" i="14"/>
  <c r="I82" i="14"/>
  <c r="O64" i="14"/>
  <c r="O65" i="14"/>
  <c r="O67" i="14"/>
  <c r="O66" i="14"/>
  <c r="O61" i="14"/>
  <c r="O62" i="14"/>
  <c r="O55" i="14"/>
  <c r="O59" i="14"/>
  <c r="O56" i="14"/>
  <c r="O60" i="14"/>
  <c r="O58" i="14"/>
  <c r="O57" i="14"/>
  <c r="O63" i="14"/>
</calcChain>
</file>

<file path=xl/comments1.xml><?xml version="1.0" encoding="utf-8"?>
<comments xmlns="http://schemas.openxmlformats.org/spreadsheetml/2006/main">
  <authors>
    <author>Martin Angehrn</author>
  </authors>
  <commentList>
    <comment ref="K35" authorId="0">
      <text>
        <r>
          <rPr>
            <b/>
            <sz val="8"/>
            <color indexed="81"/>
            <rFont val="Tahoma"/>
            <family val="2"/>
          </rPr>
          <t>Agriexpert:</t>
        </r>
        <r>
          <rPr>
            <sz val="8"/>
            <color indexed="81"/>
            <rFont val="Tahoma"/>
            <family val="2"/>
          </rPr>
          <t xml:space="preserve">
1. Prio: IK 10-15 J.
2. Prio: Bürgschaft 10 J.
3. Prio: Hypo bis BLG 25 J.
4. Prio: Hypo Rest</t>
        </r>
      </text>
    </comment>
    <comment ref="K46" authorId="0">
      <text>
        <r>
          <rPr>
            <b/>
            <sz val="8"/>
            <color indexed="81"/>
            <rFont val="Tahoma"/>
            <family val="2"/>
          </rPr>
          <t>Agriexpert:</t>
        </r>
        <r>
          <rPr>
            <sz val="8"/>
            <color indexed="81"/>
            <rFont val="Tahoma"/>
            <family val="2"/>
          </rPr>
          <t xml:space="preserve">
1. Prio: IK 10-15 J.
2. Prio: Bürgschaft 10 J.
3. Prio: Hypo EW bis BLG 25 J.
4. Prio: Hypo bis EW 50 J.</t>
        </r>
      </text>
    </comment>
  </commentList>
</comments>
</file>

<file path=xl/comments2.xml><?xml version="1.0" encoding="utf-8"?>
<comments xmlns="http://schemas.openxmlformats.org/spreadsheetml/2006/main">
  <authors>
    <author>Martin Angehrn</author>
    <author>Martin Würsch</author>
    <author>Martin Wuersch</author>
  </authors>
  <commentList>
    <comment ref="M35" authorId="0">
      <text>
        <r>
          <rPr>
            <b/>
            <sz val="8"/>
            <color indexed="81"/>
            <rFont val="Tahoma"/>
            <family val="2"/>
          </rPr>
          <t>Agriexpert:</t>
        </r>
        <r>
          <rPr>
            <sz val="8"/>
            <color indexed="81"/>
            <rFont val="Tahoma"/>
            <family val="2"/>
          </rPr>
          <t xml:space="preserve">
Ohne Unterhalt, denn dieser ist bereits in der Buchhaltung erfasst.</t>
        </r>
      </text>
    </comment>
    <comment ref="O45" authorId="1">
      <text>
        <r>
          <rPr>
            <b/>
            <sz val="8"/>
            <color indexed="81"/>
            <rFont val="Tahoma"/>
            <family val="2"/>
          </rPr>
          <t>Agriexpert:</t>
        </r>
        <r>
          <rPr>
            <sz val="8"/>
            <color indexed="81"/>
            <rFont val="Tahoma"/>
            <family val="2"/>
          </rPr>
          <t xml:space="preserve">
Ausgangslage
</t>
        </r>
      </text>
    </comment>
    <comment ref="I52" authorId="1">
      <text>
        <r>
          <rPr>
            <b/>
            <sz val="8"/>
            <color indexed="81"/>
            <rFont val="Tahoma"/>
            <family val="2"/>
          </rPr>
          <t>Agriexpert:</t>
        </r>
        <r>
          <rPr>
            <sz val="8"/>
            <color indexed="81"/>
            <rFont val="Tahoma"/>
            <family val="2"/>
          </rPr>
          <t xml:space="preserve">
Ausgangslage
</t>
        </r>
      </text>
    </comment>
    <comment ref="G71" authorId="2">
      <text>
        <r>
          <rPr>
            <b/>
            <sz val="9"/>
            <color indexed="81"/>
            <rFont val="Tahoma"/>
            <family val="2"/>
          </rPr>
          <t>Agriexpert:</t>
        </r>
        <r>
          <rPr>
            <sz val="9"/>
            <color indexed="81"/>
            <rFont val="Tahoma"/>
            <family val="2"/>
          </rPr>
          <t xml:space="preserve">
CF vor Schuldzinsen (s. oben)</t>
        </r>
      </text>
    </comment>
  </commentList>
</comments>
</file>

<file path=xl/sharedStrings.xml><?xml version="1.0" encoding="utf-8"?>
<sst xmlns="http://schemas.openxmlformats.org/spreadsheetml/2006/main" count="215" uniqueCount="140">
  <si>
    <t>1. Allgemeine Angaben</t>
  </si>
  <si>
    <t>Jahr</t>
  </si>
  <si>
    <t>Ertragswert</t>
  </si>
  <si>
    <t>Total</t>
  </si>
  <si>
    <t>%</t>
  </si>
  <si>
    <t>bestehende Hypothek</t>
  </si>
  <si>
    <t>Investitionskredit (Gesuch)</t>
  </si>
  <si>
    <t>Eigenmittel</t>
  </si>
  <si>
    <t>Jahre</t>
  </si>
  <si>
    <t>Durchschnitt</t>
  </si>
  <si>
    <t>Landw. Einkommen</t>
  </si>
  <si>
    <t>Zunahme</t>
  </si>
  <si>
    <t>Abnahme</t>
  </si>
  <si>
    <t>Mieteinnahmen</t>
  </si>
  <si>
    <t>Kinderzulagen</t>
  </si>
  <si>
    <t>Nebengewerbe</t>
  </si>
  <si>
    <t>Gesamteinkommen vor Schuldzinsen und Abschreibungen</t>
  </si>
  <si>
    <t>gemäss Buchhaltung</t>
  </si>
  <si>
    <t>Maschinenersatz pro Jahr</t>
  </si>
  <si>
    <t>Korrektur Familienentwicklung</t>
  </si>
  <si>
    <t>Liquiditätsüberschuss (+) -manko (-)</t>
  </si>
  <si>
    <t>Investition</t>
  </si>
  <si>
    <t>Betrag</t>
  </si>
  <si>
    <t>Belastungsgrenze</t>
  </si>
  <si>
    <t xml:space="preserve">Name </t>
  </si>
  <si>
    <t>Vorname</t>
  </si>
  <si>
    <t>Strasse</t>
  </si>
  <si>
    <t>Geburtsdatum</t>
  </si>
  <si>
    <t>a) Kapitalbedarf</t>
  </si>
  <si>
    <t>Bemerkungen, Hinweise</t>
  </si>
  <si>
    <t>Total Kapitalbedarf</t>
  </si>
  <si>
    <t>Rang</t>
  </si>
  <si>
    <t>Vorgang</t>
  </si>
  <si>
    <t>in % d. Ertragswertes</t>
  </si>
  <si>
    <t>p%</t>
  </si>
  <si>
    <t>bestehender Investitionskredit</t>
  </si>
  <si>
    <t>Total (bestehend)</t>
  </si>
  <si>
    <t>Total (durch Neuverschuldung)</t>
  </si>
  <si>
    <t>gemäss Finanzierungsplan</t>
  </si>
  <si>
    <t>obligatorische Tilgungen</t>
  </si>
  <si>
    <t>in Schritten von ...</t>
  </si>
  <si>
    <t>Veränderung der Eigenfinanzierungsmittel in den nächsten 5 Jahren</t>
  </si>
  <si>
    <t>Veränderung des Ist Cashflows in %</t>
  </si>
  <si>
    <t>Cashflow nach Veränderung (in TCHF)</t>
  </si>
  <si>
    <t>+/- zusätzliche Veränderung Einkommen (TCHF)</t>
  </si>
  <si>
    <t>+/- Veränderung Privatverbrauch (TCHF)</t>
  </si>
  <si>
    <t>in Zukunft verfügbar</t>
  </si>
  <si>
    <t>Zinssatz</t>
  </si>
  <si>
    <t>IST CF</t>
  </si>
  <si>
    <t>SOLL CF</t>
  </si>
  <si>
    <t>Differenz</t>
  </si>
  <si>
    <t>langjähriges Mittel der Hypotheken beträgt rund 4.5%</t>
  </si>
  <si>
    <t>für Zins und Tilgung verfügbar ist,</t>
  </si>
  <si>
    <t>Bemerkungen</t>
  </si>
  <si>
    <t>Differenz (+ = genügend Mittel)</t>
  </si>
  <si>
    <t>Total Zusatzfinanzierung</t>
  </si>
  <si>
    <t>Bürgschaft</t>
  </si>
  <si>
    <t>SICHERSTELLUNG</t>
  </si>
  <si>
    <t>d) Kredit</t>
  </si>
  <si>
    <t>ZINSEN &amp;  RÜCKZAHLUNGEN</t>
  </si>
  <si>
    <t>Landwirtschaftliches Einkommen korrigiert vor Schuldzinsen und Abschreibungen</t>
  </si>
  <si>
    <t>pauschal nach Vbe</t>
  </si>
  <si>
    <t>Nebeneinkommen</t>
  </si>
  <si>
    <t>Kurzfristige Gebäudeinvestitionen</t>
  </si>
  <si>
    <t>Sicherheitsmarge für nicht kompensierte Preissenkungen</t>
  </si>
  <si>
    <t>Privatverbrauch</t>
  </si>
  <si>
    <t>Allgemein nach Vbe</t>
  </si>
  <si>
    <t>in Prozent des LE</t>
  </si>
  <si>
    <t>Schuldzinsen</t>
  </si>
  <si>
    <t>... bis</t>
  </si>
  <si>
    <t>Steuer</t>
  </si>
  <si>
    <t>kummuliert</t>
  </si>
  <si>
    <t>Steuer kumm.</t>
  </si>
  <si>
    <t>wenn Einkommen &gt; Fr.</t>
  </si>
  <si>
    <t>für Vorsorgetarif</t>
  </si>
  <si>
    <t>Summe</t>
  </si>
  <si>
    <t>% Differenz</t>
  </si>
  <si>
    <t>für übersteigenden Betrag</t>
  </si>
  <si>
    <t>bis ...</t>
  </si>
  <si>
    <t>Steuerbetrag</t>
  </si>
  <si>
    <t xml:space="preserve"> </t>
  </si>
  <si>
    <t>gemäss Betvor</t>
  </si>
  <si>
    <t>gemäss Teilbudget</t>
  </si>
  <si>
    <t>a) Tragbarkeit</t>
  </si>
  <si>
    <t>b) Sensivitätsanalyse</t>
  </si>
  <si>
    <t>1) Veränderung des Cashflows</t>
  </si>
  <si>
    <t>2) Veränderung Zinssatz</t>
  </si>
  <si>
    <t>3) Veränderung max. mögliche Tilgungsdauer bei verändertem Zinssatz</t>
  </si>
  <si>
    <t>zuzüglich Abschreibungen (Land)</t>
  </si>
  <si>
    <t>Die Zinslast beträgt gemäss Finanzierungsplan</t>
  </si>
  <si>
    <t>e) bestehende Verschuldung</t>
  </si>
  <si>
    <t>f) neue Verschuldung</t>
  </si>
  <si>
    <t>neue Hypothek (Aufstockung)</t>
  </si>
  <si>
    <t>Veränderung des Ist-Cashflows durch Zinsen</t>
  </si>
  <si>
    <t>so wird der Betrieb bei einem Zinssatz von...</t>
  </si>
  <si>
    <t>zuzüglich Abschreibungen (Gebäude)</t>
  </si>
  <si>
    <t>zuzüglich Abschreibungen (Maschinen)</t>
  </si>
  <si>
    <t>zuzüglich Abschreibungen (feste Einrichtungen)</t>
  </si>
  <si>
    <t>zuzüglich Abschreibungen (Vorräte)</t>
  </si>
  <si>
    <t>Einnahmen aus Mietrecht Eltern</t>
  </si>
  <si>
    <t>Zins und Tilgung</t>
  </si>
  <si>
    <t>Drittwohnungen</t>
  </si>
  <si>
    <t>Anlagekosten</t>
  </si>
  <si>
    <r>
      <t xml:space="preserve">Ist-Cashflow </t>
    </r>
    <r>
      <rPr>
        <sz val="10"/>
        <rFont val="Calibri"/>
        <family val="2"/>
        <scheme val="minor"/>
      </rPr>
      <t>(Eigenfinanzierungsmittel vor Abschreibungen)</t>
    </r>
  </si>
  <si>
    <r>
      <t xml:space="preserve">Soll-Cashflow </t>
    </r>
    <r>
      <rPr>
        <sz val="10"/>
        <rFont val="Calibri"/>
        <family val="2"/>
        <scheme val="minor"/>
      </rPr>
      <t>(benötigte Geldmittel)</t>
    </r>
  </si>
  <si>
    <t>Betrag in CHF</t>
  </si>
  <si>
    <t>Zins in CHF</t>
  </si>
  <si>
    <t>Tilgung in CHF</t>
  </si>
  <si>
    <t xml:space="preserve">Wenn jährlich ein gleich bleibender Betrag von CHF </t>
  </si>
  <si>
    <t>bis zum Ertragswert</t>
  </si>
  <si>
    <t>2. Finanzierungsplan</t>
  </si>
  <si>
    <t>3. Tragbarkeitsbeurteilung</t>
  </si>
  <si>
    <t>Betriebsleiter</t>
  </si>
  <si>
    <t>Betrieb</t>
  </si>
  <si>
    <t>Beschreibung</t>
  </si>
  <si>
    <t>Eltern, Dritte, etc.</t>
  </si>
  <si>
    <t>Ertragswert bis Belastungsgrenze</t>
  </si>
  <si>
    <t>Neues Darlehen</t>
  </si>
  <si>
    <t>Total nach Investition</t>
  </si>
  <si>
    <t>Betriebsumstellung</t>
  </si>
  <si>
    <t>gemäss eigener Buchhaltung</t>
  </si>
  <si>
    <t>gemäss Buchhaltung Vorgänger</t>
  </si>
  <si>
    <t>Investition Teil 1</t>
  </si>
  <si>
    <t>Investition Teil 2</t>
  </si>
  <si>
    <t>gemäss eigenen Annahmen (Grundlage beilegen)</t>
  </si>
  <si>
    <t>Telefonnummer</t>
  </si>
  <si>
    <t>E-Mailadresse</t>
  </si>
  <si>
    <t>Hinweis</t>
  </si>
  <si>
    <t>b) Finanzierung</t>
  </si>
  <si>
    <t>bestehendes Darlehen</t>
  </si>
  <si>
    <t>Unterschrift des Gesuchstellers</t>
  </si>
  <si>
    <t>Ort</t>
  </si>
  <si>
    <t>Ort und Datum</t>
  </si>
  <si>
    <t>PLZ</t>
  </si>
  <si>
    <r>
      <t xml:space="preserve">Die vorliegende Berechnungsvorlage wird durch Agriexpert zur Einschätzung der Finanzierung und Tragbarkeit von Investitionen zur Verfügung gestellt. 
</t>
    </r>
    <r>
      <rPr>
        <b/>
        <sz val="10"/>
        <rFont val="Calibri"/>
        <family val="2"/>
        <scheme val="minor"/>
      </rPr>
      <t xml:space="preserve">Für die Richtigkeit der Annahmen und Berechnungen haftet der Anwender.
</t>
    </r>
    <r>
      <rPr>
        <sz val="10"/>
        <rFont val="Calibri"/>
        <family val="2"/>
        <scheme val="minor"/>
      </rPr>
      <t>Wird die Berechnung als Beilage eines Gesuches verwendet, so müssen alle Blätter ausgefüllt und ausgedruckt werden. Die Berechnung muss zudem datiert und unterzeichnet werden.</t>
    </r>
  </si>
  <si>
    <t>Finanzierung und Tragbarkeit Projekt</t>
  </si>
  <si>
    <t>zuzüglich Schuldzinsen (effektiv)</t>
  </si>
  <si>
    <t>Zins in CHF *</t>
  </si>
  <si>
    <t>Aufstockung Hypothek EW bis BLG</t>
  </si>
  <si>
    <t>Aufstockung Hypothek bis 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</si>
</sst>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1">
    <numFmt numFmtId="41" formatCode="_ * #,##0_ ;_ * \-#,##0_ ;_ * &quot;-&quot;_ ;_ @_ "/>
    <numFmt numFmtId="44" formatCode="_ &quot;Fr.&quot;\ * #,##0.00_ ;_ &quot;Fr.&quot;\ * \-#,##0.00_ ;_ &quot;Fr.&quot;\ * &quot;-&quot;??_ ;_ @_ "/>
    <numFmt numFmtId="43" formatCode="_ * #,##0.00_ ;_ * \-#,##0.00_ ;_ * &quot;-&quot;??_ ;_ @_ "/>
    <numFmt numFmtId="164" formatCode="_ &quot;CHF&quot;\ * #,##0_ ;_ &quot;CHF&quot;\ * \-#,##0_ ;_ &quot;CHF&quot;\ * &quot;-&quot;_ ;_ @_ "/>
    <numFmt numFmtId="165" formatCode="_ &quot;SFr.&quot;\ * #,##0.00_ ;_ &quot;SFr.&quot;\ * \-#,##0.00_ ;_ &quot;SFr.&quot;\ * &quot;-&quot;??_ ;_ @_ "/>
    <numFmt numFmtId="166" formatCode="_ * #,##0_ ;_ * \-#,##0_ ;_ * &quot;-&quot;??_ ;_ @_ "/>
    <numFmt numFmtId="167" formatCode="_ [$€-2]\ * #,##0.00_ ;_ [$€-2]\ * \-#,##0.00_ ;_ [$€-2]\ * &quot;-&quot;??_ "/>
    <numFmt numFmtId="168" formatCode="&quot;Fr.&quot;\ * #,##0.00"/>
    <numFmt numFmtId="169" formatCode="0\)"/>
    <numFmt numFmtId="170" formatCode="0%&quot; der Bausumme&quot;"/>
    <numFmt numFmtId="171" formatCode="&quot;Fr.&quot;\ * #,##0"/>
    <numFmt numFmtId="172" formatCode="0&quot;. Rang&quot;"/>
    <numFmt numFmtId="173" formatCode="0.000%"/>
    <numFmt numFmtId="174" formatCode="0%&quot;)&quot;"/>
    <numFmt numFmtId="175" formatCode="_ &quot;Fr.&quot;\ * #,##0_ ;_ &quot;Fr.&quot;\ * \-#,##0_ ;_ &quot;Fr.&quot;\ * &quot;-&quot;??_ ;_ @_ "/>
    <numFmt numFmtId="176" formatCode="#,##0&quot;'&quot;"/>
    <numFmt numFmtId="177" formatCode="0.0%"/>
    <numFmt numFmtId="178" formatCode="&quot;in &quot;0&quot; Jahre schuldenfrei.&quot;"/>
    <numFmt numFmtId="179" formatCode="#,##0.\-;\-#,##0.\-"/>
    <numFmt numFmtId="180" formatCode="_(&quot;$&quot;* #,##0_);_(&quot;$&quot;* \(#,##0\);_(&quot;$&quot;* &quot;-&quot;_);_(@_)"/>
    <numFmt numFmtId="181" formatCode="_(&quot;$&quot;* #,##0.00_);_(&quot;$&quot;* \(#,##0.00\);_(&quot;$&quot;* &quot;-&quot;??_);_(@_)"/>
    <numFmt numFmtId="182" formatCode="0.0"/>
    <numFmt numFmtId="183" formatCode="_ * #,##0.0000_ ;_ * \-#,##0.0000_ ;_ * &quot;-&quot;??_ ;_ @_ "/>
    <numFmt numFmtId="184" formatCode="0.000"/>
    <numFmt numFmtId="185" formatCode="#,##0&quot; J.&quot;"/>
    <numFmt numFmtId="186" formatCode="_ &quot;Fr.&quot;\ * #,##0.\-\-_ ;_ &quot;Fr.&quot;\ * \-#,##0.\-\-_ ;_ &quot;Fr.&quot;\ * &quot;-&quot;??_ ;_ @_ "/>
    <numFmt numFmtId="187" formatCode="\ #,##0.\-\-\ ;\ \-#,##0.\-\-\ ;_ * &quot;-&quot;??_ ;_ @_ "/>
    <numFmt numFmtId="188" formatCode="_ * #,##0.0_ ;_ * \-#,##0.0_ ;_ * &quot;-&quot;??_ ;_ @_ "/>
    <numFmt numFmtId="189" formatCode="#,##0.000"/>
    <numFmt numFmtId="190" formatCode="[$-807]d/\ mmmm\ yyyy;@"/>
    <numFmt numFmtId="191" formatCode="[$CHF-1407]\ #,##0"/>
  </numFmts>
  <fonts count="22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10"/>
      <name val="Arial"/>
      <family val="2"/>
    </font>
    <font>
      <b/>
      <sz val="8"/>
      <color indexed="81"/>
      <name val="Tahoma"/>
      <family val="2"/>
    </font>
    <font>
      <sz val="12"/>
      <name val="Geneva"/>
    </font>
    <font>
      <sz val="10"/>
      <name val="Tahoma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vertAlign val="superscript"/>
      <sz val="10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/>
      <top/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rgb="FF969696"/>
      </top>
      <bottom/>
      <diagonal/>
    </border>
    <border>
      <left/>
      <right/>
      <top/>
      <bottom style="thin">
        <color rgb="FF969696"/>
      </bottom>
      <diagonal/>
    </border>
    <border>
      <left/>
      <right/>
      <top/>
      <bottom style="hair">
        <color indexed="64"/>
      </bottom>
      <diagonal/>
    </border>
  </borders>
  <cellStyleXfs count="16">
    <xf numFmtId="0" fontId="0" fillId="0" borderId="0"/>
    <xf numFmtId="0" fontId="1" fillId="0" borderId="0" applyNumberForma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6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</cellStyleXfs>
  <cellXfs count="292">
    <xf numFmtId="0" fontId="0" fillId="0" borderId="0" xfId="0"/>
    <xf numFmtId="0" fontId="11" fillId="5" borderId="12" xfId="15" applyFont="1" applyFill="1" applyBorder="1" applyAlignment="1" applyProtection="1">
      <alignment vertical="top" wrapText="1"/>
      <protection locked="0"/>
    </xf>
    <xf numFmtId="0" fontId="2" fillId="0" borderId="2" xfId="13" applyBorder="1" applyAlignment="1">
      <alignment horizontal="right"/>
    </xf>
    <xf numFmtId="0" fontId="2" fillId="0" borderId="2" xfId="13" applyFont="1" applyBorder="1"/>
    <xf numFmtId="0" fontId="2" fillId="0" borderId="0" xfId="13"/>
    <xf numFmtId="166" fontId="2" fillId="0" borderId="0" xfId="13" applyNumberFormat="1"/>
    <xf numFmtId="4" fontId="2" fillId="0" borderId="0" xfId="13" applyNumberFormat="1"/>
    <xf numFmtId="4" fontId="2" fillId="0" borderId="2" xfId="13" applyNumberFormat="1" applyBorder="1"/>
    <xf numFmtId="166" fontId="2" fillId="0" borderId="2" xfId="13" applyNumberFormat="1" applyBorder="1"/>
    <xf numFmtId="0" fontId="2" fillId="0" borderId="2" xfId="13" applyBorder="1"/>
    <xf numFmtId="0" fontId="4" fillId="0" borderId="0" xfId="13" applyFont="1"/>
    <xf numFmtId="0" fontId="8" fillId="0" borderId="0" xfId="13" applyFont="1"/>
    <xf numFmtId="166" fontId="4" fillId="0" borderId="0" xfId="13" applyNumberFormat="1" applyFont="1"/>
    <xf numFmtId="0" fontId="4" fillId="0" borderId="2" xfId="13" applyFont="1" applyBorder="1"/>
    <xf numFmtId="184" fontId="2" fillId="0" borderId="0" xfId="13" applyNumberFormat="1"/>
    <xf numFmtId="0" fontId="2" fillId="0" borderId="0" xfId="13" applyFont="1"/>
    <xf numFmtId="3" fontId="2" fillId="0" borderId="0" xfId="13" applyNumberFormat="1"/>
    <xf numFmtId="182" fontId="2" fillId="0" borderId="0" xfId="13" applyNumberFormat="1"/>
    <xf numFmtId="189" fontId="2" fillId="0" borderId="0" xfId="8" applyNumberFormat="1" applyFont="1"/>
    <xf numFmtId="166" fontId="2" fillId="0" borderId="0" xfId="8" applyNumberFormat="1" applyFont="1"/>
    <xf numFmtId="4" fontId="2" fillId="0" borderId="0" xfId="8" applyNumberFormat="1" applyFont="1" applyAlignment="1">
      <alignment horizontal="right"/>
    </xf>
    <xf numFmtId="4" fontId="2" fillId="0" borderId="0" xfId="8" applyNumberFormat="1" applyFont="1"/>
    <xf numFmtId="166" fontId="2" fillId="0" borderId="2" xfId="8" applyNumberFormat="1" applyFont="1" applyBorder="1"/>
    <xf numFmtId="189" fontId="2" fillId="0" borderId="2" xfId="13" applyNumberFormat="1" applyBorder="1"/>
    <xf numFmtId="188" fontId="2" fillId="0" borderId="0" xfId="8" applyNumberFormat="1" applyFont="1"/>
    <xf numFmtId="43" fontId="2" fillId="0" borderId="0" xfId="8" applyFont="1"/>
    <xf numFmtId="43" fontId="2" fillId="0" borderId="2" xfId="8" applyFont="1" applyBorder="1"/>
    <xf numFmtId="188" fontId="2" fillId="0" borderId="2" xfId="8" applyNumberFormat="1" applyFont="1" applyBorder="1"/>
    <xf numFmtId="43" fontId="4" fillId="0" borderId="0" xfId="8" applyFont="1"/>
    <xf numFmtId="166" fontId="4" fillId="0" borderId="0" xfId="8" applyNumberFormat="1" applyFont="1"/>
    <xf numFmtId="188" fontId="4" fillId="0" borderId="0" xfId="8" applyNumberFormat="1" applyFont="1"/>
    <xf numFmtId="188" fontId="2" fillId="0" borderId="0" xfId="13" applyNumberFormat="1"/>
    <xf numFmtId="43" fontId="4" fillId="0" borderId="2" xfId="8" applyFont="1" applyBorder="1"/>
    <xf numFmtId="183" fontId="4" fillId="0" borderId="2" xfId="8" applyNumberFormat="1" applyFont="1" applyBorder="1"/>
    <xf numFmtId="166" fontId="4" fillId="0" borderId="2" xfId="8" applyNumberFormat="1" applyFont="1" applyBorder="1"/>
    <xf numFmtId="43" fontId="4" fillId="0" borderId="2" xfId="8" applyNumberFormat="1" applyFont="1" applyBorder="1"/>
    <xf numFmtId="182" fontId="2" fillId="0" borderId="2" xfId="13" applyNumberFormat="1" applyBorder="1"/>
    <xf numFmtId="169" fontId="14" fillId="2" borderId="0" xfId="0" applyNumberFormat="1" applyFont="1" applyFill="1" applyAlignment="1" applyProtection="1">
      <alignment vertical="center"/>
      <protection hidden="1"/>
    </xf>
    <xf numFmtId="175" fontId="11" fillId="2" borderId="2" xfId="14" applyNumberFormat="1" applyFont="1" applyFill="1" applyBorder="1" applyAlignment="1" applyProtection="1">
      <alignment vertical="center"/>
      <protection hidden="1"/>
    </xf>
    <xf numFmtId="0" fontId="11" fillId="2" borderId="2" xfId="0" applyFont="1" applyFill="1" applyBorder="1" applyAlignment="1" applyProtection="1">
      <alignment vertical="center"/>
      <protection hidden="1"/>
    </xf>
    <xf numFmtId="0" fontId="10" fillId="2" borderId="2" xfId="0" applyFont="1" applyFill="1" applyBorder="1" applyProtection="1">
      <protection hidden="1"/>
    </xf>
    <xf numFmtId="166" fontId="11" fillId="2" borderId="2" xfId="6" applyNumberFormat="1" applyFont="1" applyFill="1" applyBorder="1" applyProtection="1">
      <protection hidden="1"/>
    </xf>
    <xf numFmtId="0" fontId="18" fillId="2" borderId="2" xfId="12" applyFont="1" applyFill="1" applyBorder="1" applyAlignment="1" applyProtection="1">
      <alignment vertical="center"/>
      <protection hidden="1"/>
    </xf>
    <xf numFmtId="0" fontId="11" fillId="2" borderId="2" xfId="0" applyFont="1" applyFill="1" applyBorder="1" applyAlignment="1" applyProtection="1">
      <alignment horizontal="centerContinuous" vertical="center"/>
      <protection hidden="1"/>
    </xf>
    <xf numFmtId="166" fontId="11" fillId="2" borderId="0" xfId="6" applyNumberFormat="1" applyFont="1" applyFill="1" applyProtection="1">
      <protection hidden="1"/>
    </xf>
    <xf numFmtId="0" fontId="16" fillId="2" borderId="0" xfId="0" applyFont="1" applyFill="1" applyBorder="1" applyAlignment="1" applyProtection="1">
      <alignment horizontal="left" vertical="center"/>
      <protection hidden="1"/>
    </xf>
    <xf numFmtId="0" fontId="18" fillId="2" borderId="0" xfId="12" applyFont="1" applyFill="1" applyBorder="1" applyAlignment="1" applyProtection="1">
      <alignment vertical="center"/>
      <protection hidden="1"/>
    </xf>
    <xf numFmtId="0" fontId="11" fillId="2" borderId="0" xfId="12" applyFont="1" applyFill="1" applyBorder="1" applyAlignment="1" applyProtection="1">
      <alignment vertical="center"/>
      <protection hidden="1"/>
    </xf>
    <xf numFmtId="0" fontId="11" fillId="2" borderId="0" xfId="0" applyFont="1" applyFill="1" applyBorder="1" applyAlignment="1" applyProtection="1">
      <alignment vertical="center"/>
      <protection hidden="1"/>
    </xf>
    <xf numFmtId="0" fontId="11" fillId="2" borderId="0" xfId="0" applyFont="1" applyFill="1" applyBorder="1" applyAlignment="1" applyProtection="1">
      <alignment horizontal="right" vertical="center"/>
      <protection hidden="1"/>
    </xf>
    <xf numFmtId="166" fontId="11" fillId="2" borderId="0" xfId="6" applyNumberFormat="1" applyFont="1" applyFill="1" applyAlignment="1" applyProtection="1">
      <alignment horizontal="right"/>
      <protection hidden="1"/>
    </xf>
    <xf numFmtId="166" fontId="11" fillId="2" borderId="0" xfId="6" applyNumberFormat="1" applyFont="1" applyFill="1" applyBorder="1" applyProtection="1">
      <protection hidden="1"/>
    </xf>
    <xf numFmtId="1" fontId="11" fillId="3" borderId="0" xfId="6" applyNumberFormat="1" applyFont="1" applyFill="1" applyProtection="1">
      <protection locked="0"/>
    </xf>
    <xf numFmtId="166" fontId="11" fillId="2" borderId="0" xfId="6" applyNumberFormat="1" applyFont="1" applyFill="1" applyAlignment="1" applyProtection="1">
      <alignment horizontal="centerContinuous"/>
      <protection hidden="1"/>
    </xf>
    <xf numFmtId="166" fontId="12" fillId="2" borderId="0" xfId="6" applyNumberFormat="1" applyFont="1" applyFill="1" applyProtection="1">
      <protection hidden="1"/>
    </xf>
    <xf numFmtId="166" fontId="11" fillId="2" borderId="7" xfId="6" applyNumberFormat="1" applyFont="1" applyFill="1" applyBorder="1" applyProtection="1">
      <protection hidden="1"/>
    </xf>
    <xf numFmtId="179" fontId="11" fillId="3" borderId="3" xfId="6" applyNumberFormat="1" applyFont="1" applyFill="1" applyBorder="1" applyProtection="1">
      <protection locked="0"/>
    </xf>
    <xf numFmtId="166" fontId="11" fillId="2" borderId="7" xfId="6" applyNumberFormat="1" applyFont="1" applyFill="1" applyBorder="1" applyAlignment="1" applyProtection="1">
      <alignment horizontal="left" indent="1"/>
      <protection hidden="1"/>
    </xf>
    <xf numFmtId="179" fontId="11" fillId="3" borderId="7" xfId="6" applyNumberFormat="1" applyFont="1" applyFill="1" applyBorder="1" applyProtection="1">
      <protection locked="0"/>
    </xf>
    <xf numFmtId="186" fontId="11" fillId="2" borderId="0" xfId="6" applyNumberFormat="1" applyFont="1" applyFill="1" applyAlignment="1" applyProtection="1">
      <alignment horizontal="centerContinuous"/>
      <protection hidden="1"/>
    </xf>
    <xf numFmtId="49" fontId="12" fillId="2" borderId="0" xfId="12" applyNumberFormat="1" applyFont="1" applyFill="1" applyBorder="1" applyAlignment="1" applyProtection="1">
      <alignment vertical="center"/>
      <protection hidden="1"/>
    </xf>
    <xf numFmtId="49" fontId="11" fillId="2" borderId="0" xfId="12" applyNumberFormat="1" applyFont="1" applyFill="1" applyBorder="1" applyAlignment="1" applyProtection="1">
      <alignment vertical="center"/>
      <protection hidden="1"/>
    </xf>
    <xf numFmtId="0" fontId="13" fillId="2" borderId="0" xfId="12" applyFont="1" applyFill="1" applyBorder="1" applyAlignment="1" applyProtection="1">
      <alignment vertical="center"/>
      <protection hidden="1"/>
    </xf>
    <xf numFmtId="44" fontId="11" fillId="2" borderId="0" xfId="14" applyNumberFormat="1" applyFont="1" applyFill="1" applyBorder="1" applyAlignment="1" applyProtection="1">
      <alignment vertical="center"/>
      <protection hidden="1"/>
    </xf>
    <xf numFmtId="49" fontId="12" fillId="2" borderId="1" xfId="12" applyNumberFormat="1" applyFont="1" applyFill="1" applyBorder="1" applyAlignment="1" applyProtection="1">
      <alignment vertical="center"/>
      <protection hidden="1"/>
    </xf>
    <xf numFmtId="0" fontId="13" fillId="2" borderId="1" xfId="12" applyFont="1" applyFill="1" applyBorder="1" applyAlignment="1" applyProtection="1">
      <alignment vertical="center"/>
      <protection hidden="1"/>
    </xf>
    <xf numFmtId="49" fontId="12" fillId="2" borderId="0" xfId="12" quotePrefix="1" applyNumberFormat="1" applyFont="1" applyFill="1" applyBorder="1" applyAlignment="1" applyProtection="1">
      <alignment vertical="center"/>
      <protection hidden="1"/>
    </xf>
    <xf numFmtId="44" fontId="12" fillId="2" borderId="0" xfId="14" applyNumberFormat="1" applyFont="1" applyFill="1" applyBorder="1" applyAlignment="1" applyProtection="1">
      <alignment vertical="center"/>
      <protection hidden="1"/>
    </xf>
    <xf numFmtId="169" fontId="15" fillId="2" borderId="0" xfId="1" applyNumberFormat="1" applyFont="1" applyFill="1" applyAlignment="1" applyProtection="1">
      <alignment vertical="center"/>
      <protection hidden="1"/>
    </xf>
    <xf numFmtId="49" fontId="12" fillId="2" borderId="0" xfId="1" applyNumberFormat="1" applyFont="1" applyFill="1" applyBorder="1" applyAlignment="1" applyProtection="1">
      <alignment vertical="center"/>
      <protection hidden="1"/>
    </xf>
    <xf numFmtId="0" fontId="12" fillId="2" borderId="0" xfId="1" applyFont="1" applyFill="1" applyAlignment="1" applyProtection="1">
      <alignment vertical="center"/>
      <protection hidden="1"/>
    </xf>
    <xf numFmtId="49" fontId="12" fillId="2" borderId="0" xfId="1" quotePrefix="1" applyNumberFormat="1" applyFont="1" applyFill="1" applyBorder="1" applyAlignment="1" applyProtection="1">
      <alignment vertical="center"/>
      <protection hidden="1"/>
    </xf>
    <xf numFmtId="0" fontId="12" fillId="2" borderId="0" xfId="1" applyFont="1" applyFill="1" applyBorder="1" applyAlignment="1" applyProtection="1">
      <alignment vertical="center"/>
      <protection hidden="1"/>
    </xf>
    <xf numFmtId="44" fontId="12" fillId="2" borderId="0" xfId="1" applyNumberFormat="1" applyFont="1" applyFill="1" applyBorder="1" applyAlignment="1" applyProtection="1">
      <alignment vertical="center"/>
      <protection hidden="1"/>
    </xf>
    <xf numFmtId="49" fontId="11" fillId="2" borderId="0" xfId="12" quotePrefix="1" applyNumberFormat="1" applyFont="1" applyFill="1" applyBorder="1" applyAlignment="1" applyProtection="1">
      <alignment vertical="center"/>
      <protection hidden="1"/>
    </xf>
    <xf numFmtId="0" fontId="11" fillId="2" borderId="0" xfId="0" applyFont="1" applyFill="1" applyAlignment="1" applyProtection="1">
      <alignment vertical="center"/>
      <protection hidden="1"/>
    </xf>
    <xf numFmtId="0" fontId="11" fillId="2" borderId="0" xfId="12" quotePrefix="1" applyFont="1" applyFill="1" applyBorder="1" applyAlignment="1" applyProtection="1">
      <alignment vertical="center"/>
      <protection hidden="1"/>
    </xf>
    <xf numFmtId="0" fontId="13" fillId="2" borderId="7" xfId="12" applyFont="1" applyFill="1" applyBorder="1" applyAlignment="1" applyProtection="1">
      <alignment vertical="center"/>
      <protection hidden="1"/>
    </xf>
    <xf numFmtId="0" fontId="12" fillId="2" borderId="0" xfId="12" applyFont="1" applyFill="1" applyBorder="1" applyAlignment="1" applyProtection="1">
      <alignment vertical="center"/>
      <protection hidden="1"/>
    </xf>
    <xf numFmtId="0" fontId="17" fillId="2" borderId="0" xfId="12" applyFont="1" applyFill="1" applyBorder="1" applyAlignment="1" applyProtection="1">
      <alignment vertical="center"/>
      <protection hidden="1"/>
    </xf>
    <xf numFmtId="0" fontId="12" fillId="2" borderId="0" xfId="0" applyFont="1" applyFill="1" applyAlignment="1" applyProtection="1">
      <alignment vertical="center"/>
      <protection hidden="1"/>
    </xf>
    <xf numFmtId="174" fontId="13" fillId="2" borderId="0" xfId="9" applyNumberFormat="1" applyFont="1" applyFill="1" applyBorder="1" applyAlignment="1" applyProtection="1">
      <alignment horizontal="left" vertical="center"/>
      <protection hidden="1"/>
    </xf>
    <xf numFmtId="175" fontId="12" fillId="2" borderId="0" xfId="14" applyNumberFormat="1" applyFont="1" applyFill="1" applyBorder="1" applyAlignment="1" applyProtection="1">
      <alignment vertical="center"/>
      <protection hidden="1"/>
    </xf>
    <xf numFmtId="0" fontId="11" fillId="2" borderId="1" xfId="12" applyFont="1" applyFill="1" applyBorder="1" applyAlignment="1" applyProtection="1">
      <alignment vertical="center"/>
      <protection hidden="1"/>
    </xf>
    <xf numFmtId="175" fontId="11" fillId="2" borderId="0" xfId="14" applyNumberFormat="1" applyFont="1" applyFill="1" applyBorder="1" applyAlignment="1" applyProtection="1">
      <alignment vertical="center"/>
      <protection hidden="1"/>
    </xf>
    <xf numFmtId="9" fontId="11" fillId="3" borderId="3" xfId="12" applyNumberFormat="1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horizontal="left" vertical="center"/>
      <protection hidden="1"/>
    </xf>
    <xf numFmtId="9" fontId="11" fillId="2" borderId="0" xfId="12" applyNumberFormat="1" applyFont="1" applyFill="1" applyBorder="1" applyAlignment="1" applyProtection="1">
      <alignment horizontal="center" vertical="center"/>
      <protection hidden="1"/>
    </xf>
    <xf numFmtId="9" fontId="11" fillId="2" borderId="2" xfId="12" applyNumberFormat="1" applyFont="1" applyFill="1" applyBorder="1" applyAlignment="1" applyProtection="1">
      <alignment horizontal="center" vertical="center"/>
      <protection hidden="1"/>
    </xf>
    <xf numFmtId="9" fontId="11" fillId="3" borderId="2" xfId="12" applyNumberFormat="1" applyFont="1" applyFill="1" applyBorder="1" applyAlignment="1" applyProtection="1">
      <alignment horizontal="center" vertical="center"/>
      <protection locked="0"/>
    </xf>
    <xf numFmtId="176" fontId="11" fillId="2" borderId="0" xfId="6" applyNumberFormat="1" applyFont="1" applyFill="1" applyBorder="1" applyAlignment="1" applyProtection="1">
      <alignment horizontal="right" vertical="center"/>
      <protection hidden="1"/>
    </xf>
    <xf numFmtId="176" fontId="11" fillId="2" borderId="0" xfId="0" applyNumberFormat="1" applyFont="1" applyFill="1" applyAlignment="1" applyProtection="1">
      <alignment horizontal="right" vertical="center"/>
      <protection hidden="1"/>
    </xf>
    <xf numFmtId="176" fontId="11" fillId="3" borderId="3" xfId="6" applyNumberFormat="1" applyFont="1" applyFill="1" applyBorder="1" applyAlignment="1" applyProtection="1">
      <alignment horizontal="right" vertical="center"/>
      <protection locked="0"/>
    </xf>
    <xf numFmtId="3" fontId="11" fillId="2" borderId="0" xfId="12" applyNumberFormat="1" applyFont="1" applyFill="1" applyBorder="1" applyAlignment="1" applyProtection="1">
      <alignment horizontal="center" vertical="center"/>
      <protection hidden="1"/>
    </xf>
    <xf numFmtId="175" fontId="12" fillId="2" borderId="0" xfId="12" applyNumberFormat="1" applyFont="1" applyFill="1" applyBorder="1" applyAlignment="1" applyProtection="1">
      <alignment horizontal="center" vertical="center"/>
      <protection hidden="1"/>
    </xf>
    <xf numFmtId="176" fontId="11" fillId="2" borderId="11" xfId="6" applyNumberFormat="1" applyFont="1" applyFill="1" applyBorder="1" applyAlignment="1" applyProtection="1">
      <alignment horizontal="right" vertical="center"/>
      <protection hidden="1"/>
    </xf>
    <xf numFmtId="175" fontId="11" fillId="2" borderId="0" xfId="12" applyNumberFormat="1" applyFont="1" applyFill="1" applyBorder="1" applyAlignment="1" applyProtection="1">
      <alignment horizontal="center" vertical="center"/>
      <protection hidden="1"/>
    </xf>
    <xf numFmtId="166" fontId="11" fillId="2" borderId="0" xfId="6" applyNumberFormat="1" applyFont="1" applyFill="1" applyBorder="1" applyAlignment="1" applyProtection="1">
      <alignment horizontal="center" vertical="center"/>
      <protection hidden="1"/>
    </xf>
    <xf numFmtId="0" fontId="11" fillId="2" borderId="0" xfId="6" applyNumberFormat="1" applyFont="1" applyFill="1" applyBorder="1" applyAlignment="1" applyProtection="1">
      <alignment horizontal="center" vertical="center"/>
      <protection hidden="1"/>
    </xf>
    <xf numFmtId="0" fontId="12" fillId="2" borderId="0" xfId="0" applyFont="1" applyFill="1" applyBorder="1" applyAlignment="1" applyProtection="1">
      <alignment vertical="center"/>
      <protection hidden="1"/>
    </xf>
    <xf numFmtId="10" fontId="11" fillId="3" borderId="3" xfId="12" applyNumberFormat="1" applyFont="1" applyFill="1" applyBorder="1" applyAlignment="1" applyProtection="1">
      <alignment horizontal="center" vertical="center"/>
      <protection locked="0"/>
    </xf>
    <xf numFmtId="175" fontId="11" fillId="2" borderId="3" xfId="6" applyNumberFormat="1" applyFont="1" applyFill="1" applyBorder="1" applyAlignment="1" applyProtection="1">
      <alignment horizontal="center" vertical="center"/>
      <protection hidden="1"/>
    </xf>
    <xf numFmtId="10" fontId="11" fillId="2" borderId="0" xfId="12" applyNumberFormat="1" applyFont="1" applyFill="1" applyBorder="1" applyAlignment="1" applyProtection="1">
      <alignment horizontal="center" vertical="center"/>
      <protection hidden="1"/>
    </xf>
    <xf numFmtId="166" fontId="11" fillId="2" borderId="2" xfId="6" applyNumberFormat="1" applyFont="1" applyFill="1" applyBorder="1" applyAlignment="1" applyProtection="1">
      <alignment horizontal="center" vertical="center"/>
      <protection hidden="1"/>
    </xf>
    <xf numFmtId="0" fontId="11" fillId="2" borderId="2" xfId="6" applyNumberFormat="1" applyFont="1" applyFill="1" applyBorder="1" applyAlignment="1" applyProtection="1">
      <alignment horizontal="center" vertical="center"/>
      <protection hidden="1"/>
    </xf>
    <xf numFmtId="10" fontId="11" fillId="2" borderId="7" xfId="9" applyNumberFormat="1" applyFont="1" applyFill="1" applyBorder="1" applyAlignment="1" applyProtection="1">
      <alignment horizontal="center" vertical="center"/>
      <protection hidden="1"/>
    </xf>
    <xf numFmtId="187" fontId="11" fillId="2" borderId="7" xfId="6" applyNumberFormat="1" applyFont="1" applyFill="1" applyBorder="1" applyAlignment="1" applyProtection="1">
      <alignment horizontal="center" vertical="center"/>
      <protection hidden="1"/>
    </xf>
    <xf numFmtId="187" fontId="11" fillId="2" borderId="3" xfId="6" applyNumberFormat="1" applyFont="1" applyFill="1" applyBorder="1" applyAlignment="1" applyProtection="1">
      <alignment horizontal="center" vertical="center"/>
      <protection hidden="1"/>
    </xf>
    <xf numFmtId="49" fontId="13" fillId="2" borderId="0" xfId="12" applyNumberFormat="1" applyFont="1" applyFill="1" applyBorder="1" applyAlignment="1" applyProtection="1">
      <alignment vertical="center"/>
      <protection hidden="1"/>
    </xf>
    <xf numFmtId="10" fontId="11" fillId="2" borderId="0" xfId="9" applyNumberFormat="1" applyFont="1" applyFill="1" applyBorder="1" applyAlignment="1" applyProtection="1">
      <alignment horizontal="center" vertical="center"/>
      <protection hidden="1"/>
    </xf>
    <xf numFmtId="187" fontId="11" fillId="2" borderId="0" xfId="6" applyNumberFormat="1" applyFont="1" applyFill="1" applyBorder="1" applyAlignment="1" applyProtection="1">
      <alignment horizontal="center" vertical="center"/>
      <protection hidden="1"/>
    </xf>
    <xf numFmtId="166" fontId="12" fillId="2" borderId="0" xfId="6" applyNumberFormat="1" applyFont="1" applyFill="1" applyBorder="1" applyAlignment="1" applyProtection="1">
      <alignment vertical="center"/>
      <protection hidden="1"/>
    </xf>
    <xf numFmtId="171" fontId="12" fillId="2" borderId="0" xfId="0" applyNumberFormat="1" applyFont="1" applyFill="1" applyBorder="1" applyAlignment="1" applyProtection="1">
      <alignment vertical="center"/>
      <protection hidden="1"/>
    </xf>
    <xf numFmtId="177" fontId="12" fillId="2" borderId="0" xfId="0" applyNumberFormat="1" applyFont="1" applyFill="1" applyBorder="1" applyAlignment="1" applyProtection="1">
      <alignment horizontal="center" vertical="center"/>
      <protection hidden="1"/>
    </xf>
    <xf numFmtId="0" fontId="11" fillId="2" borderId="0" xfId="0" applyFont="1" applyFill="1" applyBorder="1" applyAlignment="1" applyProtection="1">
      <alignment horizontal="fill" vertical="center"/>
      <protection hidden="1"/>
    </xf>
    <xf numFmtId="0" fontId="11" fillId="2" borderId="0" xfId="0" applyFont="1" applyFill="1" applyBorder="1" applyAlignment="1" applyProtection="1">
      <protection hidden="1"/>
    </xf>
    <xf numFmtId="172" fontId="11" fillId="3" borderId="3" xfId="9" applyNumberFormat="1" applyFont="1" applyFill="1" applyBorder="1" applyAlignment="1" applyProtection="1">
      <alignment horizontal="right" vertical="center"/>
      <protection locked="0"/>
    </xf>
    <xf numFmtId="173" fontId="11" fillId="3" borderId="3" xfId="9" applyNumberFormat="1" applyFont="1" applyFill="1" applyBorder="1" applyAlignment="1" applyProtection="1">
      <alignment horizontal="right" vertical="center"/>
      <protection locked="0"/>
    </xf>
    <xf numFmtId="185" fontId="11" fillId="3" borderId="6" xfId="0" applyNumberFormat="1" applyFont="1" applyFill="1" applyBorder="1" applyAlignment="1" applyProtection="1">
      <alignment vertical="center"/>
      <protection locked="0"/>
    </xf>
    <xf numFmtId="185" fontId="11" fillId="3" borderId="7" xfId="0" applyNumberFormat="1" applyFont="1" applyFill="1" applyBorder="1" applyAlignment="1" applyProtection="1">
      <alignment vertical="center"/>
      <protection locked="0"/>
    </xf>
    <xf numFmtId="173" fontId="11" fillId="3" borderId="4" xfId="9" applyNumberFormat="1" applyFont="1" applyFill="1" applyBorder="1" applyAlignment="1" applyProtection="1">
      <alignment horizontal="right" vertical="center"/>
      <protection locked="0"/>
    </xf>
    <xf numFmtId="185" fontId="11" fillId="3" borderId="8" xfId="0" applyNumberFormat="1" applyFont="1" applyFill="1" applyBorder="1" applyAlignment="1" applyProtection="1">
      <alignment vertical="center"/>
      <protection locked="0"/>
    </xf>
    <xf numFmtId="164" fontId="11" fillId="3" borderId="3" xfId="0" applyNumberFormat="1" applyFont="1" applyFill="1" applyBorder="1" applyAlignment="1" applyProtection="1">
      <alignment vertical="center"/>
      <protection locked="0"/>
    </xf>
    <xf numFmtId="0" fontId="19" fillId="2" borderId="0" xfId="15" applyFont="1" applyFill="1" applyBorder="1" applyProtection="1"/>
    <xf numFmtId="0" fontId="11" fillId="2" borderId="0" xfId="15" applyFont="1" applyFill="1" applyProtection="1"/>
    <xf numFmtId="0" fontId="12" fillId="2" borderId="0" xfId="15" applyFont="1" applyFill="1" applyProtection="1"/>
    <xf numFmtId="0" fontId="10" fillId="2" borderId="2" xfId="15" applyFont="1" applyFill="1" applyBorder="1" applyProtection="1"/>
    <xf numFmtId="0" fontId="11" fillId="2" borderId="2" xfId="15" applyFont="1" applyFill="1" applyBorder="1" applyProtection="1"/>
    <xf numFmtId="0" fontId="10" fillId="2" borderId="0" xfId="15" applyFont="1" applyFill="1" applyProtection="1"/>
    <xf numFmtId="0" fontId="11" fillId="2" borderId="0" xfId="15" applyFont="1" applyFill="1" applyAlignment="1" applyProtection="1"/>
    <xf numFmtId="0" fontId="12" fillId="2" borderId="0" xfId="15" applyFont="1" applyFill="1" applyAlignment="1" applyProtection="1"/>
    <xf numFmtId="0" fontId="11" fillId="3" borderId="10" xfId="15" applyFont="1" applyFill="1" applyBorder="1" applyAlignment="1" applyProtection="1">
      <alignment horizontal="left"/>
      <protection locked="0"/>
    </xf>
    <xf numFmtId="185" fontId="11" fillId="3" borderId="4" xfId="0" applyNumberFormat="1" applyFont="1" applyFill="1" applyBorder="1" applyAlignment="1" applyProtection="1">
      <alignment vertical="center"/>
      <protection locked="0"/>
    </xf>
    <xf numFmtId="173" fontId="11" fillId="3" borderId="7" xfId="9" applyNumberFormat="1" applyFont="1" applyFill="1" applyBorder="1" applyAlignment="1" applyProtection="1">
      <alignment horizontal="right" vertical="center"/>
      <protection locked="0"/>
    </xf>
    <xf numFmtId="190" fontId="11" fillId="3" borderId="10" xfId="15" applyNumberFormat="1" applyFont="1" applyFill="1" applyBorder="1" applyAlignment="1" applyProtection="1">
      <alignment horizontal="left"/>
      <protection locked="0"/>
    </xf>
    <xf numFmtId="166" fontId="11" fillId="2" borderId="4" xfId="6" applyNumberFormat="1" applyFont="1" applyFill="1" applyBorder="1" applyProtection="1">
      <protection hidden="1"/>
    </xf>
    <xf numFmtId="49" fontId="11" fillId="2" borderId="1" xfId="12" applyNumberFormat="1" applyFont="1" applyFill="1" applyBorder="1" applyAlignment="1" applyProtection="1">
      <alignment vertical="center"/>
      <protection hidden="1"/>
    </xf>
    <xf numFmtId="14" fontId="11" fillId="2" borderId="0" xfId="15" applyNumberFormat="1" applyFont="1" applyFill="1" applyProtection="1"/>
    <xf numFmtId="190" fontId="12" fillId="2" borderId="0" xfId="15" applyNumberFormat="1" applyFont="1" applyFill="1" applyProtection="1"/>
    <xf numFmtId="0" fontId="11" fillId="2" borderId="14" xfId="15" applyFont="1" applyFill="1" applyBorder="1" applyProtection="1"/>
    <xf numFmtId="164" fontId="11" fillId="5" borderId="3" xfId="0" applyNumberFormat="1" applyFont="1" applyFill="1" applyBorder="1" applyAlignment="1" applyProtection="1">
      <alignment vertical="center"/>
      <protection locked="0"/>
    </xf>
    <xf numFmtId="164" fontId="11" fillId="5" borderId="7" xfId="0" applyNumberFormat="1" applyFont="1" applyFill="1" applyBorder="1" applyAlignment="1" applyProtection="1">
      <alignment vertical="center"/>
      <protection locked="0"/>
    </xf>
    <xf numFmtId="164" fontId="11" fillId="5" borderId="0" xfId="0" applyNumberFormat="1" applyFont="1" applyFill="1" applyBorder="1" applyAlignment="1" applyProtection="1">
      <alignment vertical="center"/>
      <protection locked="0"/>
    </xf>
    <xf numFmtId="0" fontId="12" fillId="2" borderId="2" xfId="0" applyFont="1" applyFill="1" applyBorder="1" applyAlignment="1" applyProtection="1">
      <alignment horizontal="left" vertical="center"/>
      <protection hidden="1"/>
    </xf>
    <xf numFmtId="49" fontId="11" fillId="2" borderId="7" xfId="12" applyNumberFormat="1" applyFont="1" applyFill="1" applyBorder="1" applyAlignment="1" applyProtection="1">
      <alignment vertical="center"/>
      <protection hidden="1"/>
    </xf>
    <xf numFmtId="0" fontId="11" fillId="2" borderId="2" xfId="12" applyFont="1" applyFill="1" applyBorder="1" applyAlignment="1" applyProtection="1">
      <alignment vertical="center"/>
      <protection hidden="1"/>
    </xf>
    <xf numFmtId="0" fontId="11" fillId="2" borderId="2" xfId="0" applyFont="1" applyFill="1" applyBorder="1" applyAlignment="1" applyProtection="1">
      <alignment horizontal="right" vertical="center"/>
      <protection hidden="1"/>
    </xf>
    <xf numFmtId="0" fontId="13" fillId="2" borderId="3" xfId="12" applyFont="1" applyFill="1" applyBorder="1" applyAlignment="1" applyProtection="1">
      <alignment vertical="center"/>
      <protection hidden="1"/>
    </xf>
    <xf numFmtId="1" fontId="11" fillId="3" borderId="0" xfId="6" applyNumberFormat="1" applyFont="1" applyFill="1" applyProtection="1">
      <protection locked="0" hidden="1"/>
    </xf>
    <xf numFmtId="9" fontId="13" fillId="3" borderId="7" xfId="9" applyFont="1" applyFill="1" applyBorder="1" applyAlignment="1" applyProtection="1">
      <alignment horizontal="center" vertical="center"/>
      <protection locked="0"/>
    </xf>
    <xf numFmtId="166" fontId="11" fillId="3" borderId="0" xfId="6" applyNumberFormat="1" applyFont="1" applyFill="1" applyProtection="1">
      <protection locked="0"/>
    </xf>
    <xf numFmtId="166" fontId="11" fillId="0" borderId="0" xfId="6" applyNumberFormat="1" applyFont="1" applyProtection="1">
      <protection hidden="1"/>
    </xf>
    <xf numFmtId="43" fontId="11" fillId="0" borderId="0" xfId="6" applyNumberFormat="1" applyFont="1" applyProtection="1">
      <protection hidden="1"/>
    </xf>
    <xf numFmtId="166" fontId="11" fillId="0" borderId="2" xfId="6" applyNumberFormat="1" applyFont="1" applyBorder="1" applyProtection="1">
      <protection hidden="1"/>
    </xf>
    <xf numFmtId="166" fontId="11" fillId="2" borderId="2" xfId="6" applyNumberFormat="1" applyFont="1" applyFill="1" applyBorder="1" applyAlignment="1" applyProtection="1">
      <alignment vertical="center"/>
      <protection hidden="1"/>
    </xf>
    <xf numFmtId="169" fontId="14" fillId="2" borderId="0" xfId="0" applyNumberFormat="1" applyFont="1" applyFill="1" applyBorder="1" applyAlignment="1" applyProtection="1">
      <alignment vertical="center"/>
      <protection hidden="1"/>
    </xf>
    <xf numFmtId="169" fontId="15" fillId="2" borderId="0" xfId="0" applyNumberFormat="1" applyFont="1" applyFill="1" applyBorder="1" applyAlignment="1" applyProtection="1">
      <alignment horizontal="left" vertical="center"/>
      <protection hidden="1"/>
    </xf>
    <xf numFmtId="169" fontId="14" fillId="2" borderId="0" xfId="0" applyNumberFormat="1" applyFont="1" applyFill="1" applyBorder="1" applyAlignment="1" applyProtection="1">
      <alignment horizontal="left" vertical="center"/>
      <protection hidden="1"/>
    </xf>
    <xf numFmtId="49" fontId="11" fillId="2" borderId="0" xfId="0" applyNumberFormat="1" applyFont="1" applyFill="1" applyBorder="1" applyAlignment="1" applyProtection="1">
      <alignment horizontal="left" vertical="center"/>
      <protection hidden="1"/>
    </xf>
    <xf numFmtId="0" fontId="12" fillId="2" borderId="1" xfId="0" applyFont="1" applyFill="1" applyBorder="1" applyAlignment="1" applyProtection="1">
      <alignment vertical="center"/>
      <protection hidden="1"/>
    </xf>
    <xf numFmtId="0" fontId="11" fillId="2" borderId="1" xfId="0" applyFont="1" applyFill="1" applyBorder="1" applyAlignment="1" applyProtection="1">
      <alignment vertical="center"/>
      <protection hidden="1"/>
    </xf>
    <xf numFmtId="169" fontId="14" fillId="2" borderId="0" xfId="0" applyNumberFormat="1" applyFont="1" applyFill="1" applyBorder="1" applyAlignment="1" applyProtection="1">
      <alignment horizontal="right" vertical="center"/>
      <protection hidden="1"/>
    </xf>
    <xf numFmtId="0" fontId="12" fillId="2" borderId="2" xfId="0" applyFont="1" applyFill="1" applyBorder="1" applyAlignment="1" applyProtection="1">
      <alignment horizontal="right" vertical="center"/>
      <protection hidden="1"/>
    </xf>
    <xf numFmtId="169" fontId="15" fillId="2" borderId="0" xfId="0" applyNumberFormat="1" applyFont="1" applyFill="1" applyBorder="1" applyAlignment="1" applyProtection="1">
      <alignment horizontal="right" vertical="center"/>
      <protection hidden="1"/>
    </xf>
    <xf numFmtId="0" fontId="12" fillId="2" borderId="1" xfId="0" applyFont="1" applyFill="1" applyBorder="1" applyAlignment="1" applyProtection="1">
      <alignment horizontal="left" vertical="center"/>
      <protection hidden="1"/>
    </xf>
    <xf numFmtId="0" fontId="11" fillId="2" borderId="1" xfId="0" applyFont="1" applyFill="1" applyBorder="1" applyAlignment="1" applyProtection="1">
      <alignment horizontal="right" vertical="center"/>
      <protection hidden="1"/>
    </xf>
    <xf numFmtId="168" fontId="12" fillId="2" borderId="0" xfId="6" applyNumberFormat="1" applyFont="1" applyFill="1" applyBorder="1" applyAlignment="1" applyProtection="1">
      <alignment horizontal="right" vertical="center"/>
      <protection hidden="1"/>
    </xf>
    <xf numFmtId="0" fontId="12" fillId="2" borderId="0" xfId="0" applyFont="1" applyFill="1" applyBorder="1" applyAlignment="1" applyProtection="1">
      <alignment horizontal="left" vertical="center"/>
      <protection hidden="1"/>
    </xf>
    <xf numFmtId="0" fontId="16" fillId="2" borderId="2" xfId="0" applyFont="1" applyFill="1" applyBorder="1" applyAlignment="1" applyProtection="1">
      <alignment horizontal="left" vertical="center"/>
      <protection hidden="1"/>
    </xf>
    <xf numFmtId="0" fontId="11" fillId="2" borderId="2" xfId="0" applyFont="1" applyFill="1" applyBorder="1" applyAlignment="1" applyProtection="1">
      <alignment horizontal="center" vertical="center"/>
      <protection hidden="1"/>
    </xf>
    <xf numFmtId="0" fontId="11" fillId="2" borderId="0" xfId="0" applyFont="1" applyFill="1" applyBorder="1" applyAlignment="1" applyProtection="1">
      <alignment horizontal="center" vertical="center"/>
      <protection hidden="1"/>
    </xf>
    <xf numFmtId="164" fontId="11" fillId="2" borderId="3" xfId="0" applyNumberFormat="1" applyFont="1" applyFill="1" applyBorder="1" applyAlignment="1" applyProtection="1">
      <alignment vertical="center"/>
      <protection hidden="1"/>
    </xf>
    <xf numFmtId="168" fontId="11" fillId="2" borderId="0" xfId="0" applyNumberFormat="1" applyFont="1" applyFill="1" applyBorder="1" applyAlignment="1" applyProtection="1">
      <alignment vertical="center"/>
      <protection hidden="1"/>
    </xf>
    <xf numFmtId="173" fontId="11" fillId="2" borderId="0" xfId="9" applyNumberFormat="1" applyFont="1" applyFill="1" applyBorder="1" applyAlignment="1" applyProtection="1">
      <alignment horizontal="right" vertical="center"/>
      <protection hidden="1"/>
    </xf>
    <xf numFmtId="2" fontId="11" fillId="2" borderId="0" xfId="0" applyNumberFormat="1" applyFont="1" applyFill="1" applyBorder="1" applyAlignment="1" applyProtection="1">
      <alignment vertical="center"/>
      <protection hidden="1"/>
    </xf>
    <xf numFmtId="0" fontId="11" fillId="2" borderId="5" xfId="0" applyFont="1" applyFill="1" applyBorder="1" applyAlignment="1" applyProtection="1">
      <alignment vertical="center"/>
      <protection hidden="1"/>
    </xf>
    <xf numFmtId="164" fontId="11" fillId="2" borderId="6" xfId="0" applyNumberFormat="1" applyFont="1" applyFill="1" applyBorder="1" applyAlignment="1" applyProtection="1">
      <alignment vertical="center"/>
      <protection hidden="1"/>
    </xf>
    <xf numFmtId="44" fontId="11" fillId="2" borderId="0" xfId="0" applyNumberFormat="1" applyFont="1" applyFill="1" applyBorder="1" applyAlignment="1" applyProtection="1">
      <alignment vertical="center"/>
      <protection hidden="1"/>
    </xf>
    <xf numFmtId="164" fontId="11" fillId="2" borderId="7" xfId="0" applyNumberFormat="1" applyFont="1" applyFill="1" applyBorder="1" applyAlignment="1" applyProtection="1">
      <alignment vertical="center"/>
      <protection hidden="1"/>
    </xf>
    <xf numFmtId="164" fontId="11" fillId="2" borderId="8" xfId="0" applyNumberFormat="1" applyFont="1" applyFill="1" applyBorder="1" applyAlignment="1" applyProtection="1">
      <alignment vertical="center"/>
      <protection hidden="1"/>
    </xf>
    <xf numFmtId="0" fontId="11" fillId="2" borderId="1" xfId="0" applyFont="1" applyFill="1" applyBorder="1" applyAlignment="1" applyProtection="1">
      <alignment horizontal="left" vertical="center"/>
      <protection hidden="1"/>
    </xf>
    <xf numFmtId="164" fontId="11" fillId="2" borderId="1" xfId="0" applyNumberFormat="1" applyFont="1" applyFill="1" applyBorder="1" applyAlignment="1" applyProtection="1">
      <alignment vertical="center"/>
      <protection hidden="1"/>
    </xf>
    <xf numFmtId="10" fontId="11" fillId="2" borderId="1" xfId="9" applyNumberFormat="1" applyFont="1" applyFill="1" applyBorder="1" applyAlignment="1" applyProtection="1">
      <alignment horizontal="right" vertical="center"/>
      <protection hidden="1"/>
    </xf>
    <xf numFmtId="185" fontId="11" fillId="2" borderId="1" xfId="0" applyNumberFormat="1" applyFont="1" applyFill="1" applyBorder="1" applyAlignment="1" applyProtection="1">
      <alignment vertical="center"/>
      <protection hidden="1"/>
    </xf>
    <xf numFmtId="164" fontId="11" fillId="2" borderId="0" xfId="0" applyNumberFormat="1" applyFont="1" applyFill="1" applyBorder="1" applyAlignment="1" applyProtection="1">
      <alignment vertical="center"/>
      <protection hidden="1"/>
    </xf>
    <xf numFmtId="10" fontId="11" fillId="2" borderId="0" xfId="9" applyNumberFormat="1" applyFont="1" applyFill="1" applyBorder="1" applyAlignment="1" applyProtection="1">
      <alignment horizontal="right" vertical="center"/>
      <protection hidden="1"/>
    </xf>
    <xf numFmtId="185" fontId="11" fillId="2" borderId="0" xfId="0" applyNumberFormat="1" applyFont="1" applyFill="1" applyBorder="1" applyAlignment="1" applyProtection="1">
      <alignment vertical="center"/>
      <protection hidden="1"/>
    </xf>
    <xf numFmtId="171" fontId="11" fillId="2" borderId="0" xfId="0" applyNumberFormat="1" applyFont="1" applyFill="1" applyBorder="1" applyAlignment="1" applyProtection="1">
      <alignment vertical="center"/>
      <protection hidden="1"/>
    </xf>
    <xf numFmtId="171" fontId="11" fillId="2" borderId="2" xfId="0" applyNumberFormat="1" applyFont="1" applyFill="1" applyBorder="1" applyAlignment="1" applyProtection="1">
      <alignment horizontal="center" vertical="center"/>
      <protection hidden="1"/>
    </xf>
    <xf numFmtId="164" fontId="11" fillId="2" borderId="4" xfId="0" applyNumberFormat="1" applyFont="1" applyFill="1" applyBorder="1" applyAlignment="1" applyProtection="1">
      <alignment vertical="center"/>
      <protection hidden="1"/>
    </xf>
    <xf numFmtId="164" fontId="11" fillId="2" borderId="5" xfId="0" applyNumberFormat="1" applyFont="1" applyFill="1" applyBorder="1" applyAlignment="1" applyProtection="1">
      <alignment vertical="center"/>
      <protection hidden="1"/>
    </xf>
    <xf numFmtId="10" fontId="11" fillId="2" borderId="5" xfId="9" applyNumberFormat="1" applyFont="1" applyFill="1" applyBorder="1" applyAlignment="1" applyProtection="1">
      <alignment horizontal="right" vertical="center"/>
      <protection hidden="1"/>
    </xf>
    <xf numFmtId="185" fontId="11" fillId="2" borderId="5" xfId="0" applyNumberFormat="1" applyFont="1" applyFill="1" applyBorder="1" applyAlignment="1" applyProtection="1">
      <alignment vertical="center"/>
      <protection hidden="1"/>
    </xf>
    <xf numFmtId="164" fontId="12" fillId="2" borderId="0" xfId="0" applyNumberFormat="1" applyFont="1" applyFill="1" applyBorder="1" applyAlignment="1" applyProtection="1">
      <alignment vertical="center"/>
      <protection hidden="1"/>
    </xf>
    <xf numFmtId="3" fontId="12" fillId="2" borderId="0" xfId="0" applyNumberFormat="1" applyFont="1" applyFill="1" applyBorder="1" applyAlignment="1" applyProtection="1">
      <alignment vertical="center"/>
      <protection hidden="1"/>
    </xf>
    <xf numFmtId="10" fontId="12" fillId="2" borderId="0" xfId="9" applyNumberFormat="1" applyFont="1" applyFill="1" applyBorder="1" applyAlignment="1" applyProtection="1">
      <alignment horizontal="right" vertical="center"/>
      <protection hidden="1"/>
    </xf>
    <xf numFmtId="10" fontId="12" fillId="2" borderId="0" xfId="9" applyNumberFormat="1" applyFont="1" applyFill="1" applyBorder="1" applyAlignment="1" applyProtection="1">
      <alignment horizontal="fill" vertical="center"/>
      <protection hidden="1"/>
    </xf>
    <xf numFmtId="164" fontId="12" fillId="2" borderId="1" xfId="0" applyNumberFormat="1" applyFont="1" applyFill="1" applyBorder="1" applyAlignment="1" applyProtection="1">
      <alignment vertical="center"/>
      <protection hidden="1"/>
    </xf>
    <xf numFmtId="44" fontId="12" fillId="2" borderId="0" xfId="0" applyNumberFormat="1" applyFont="1" applyFill="1" applyBorder="1" applyAlignment="1" applyProtection="1">
      <alignment vertical="center"/>
      <protection hidden="1"/>
    </xf>
    <xf numFmtId="185" fontId="12" fillId="2" borderId="1" xfId="0" applyNumberFormat="1" applyFont="1" applyFill="1" applyBorder="1" applyAlignment="1" applyProtection="1">
      <alignment vertical="center"/>
      <protection hidden="1"/>
    </xf>
    <xf numFmtId="9" fontId="11" fillId="2" borderId="0" xfId="0" applyNumberFormat="1" applyFont="1" applyFill="1" applyBorder="1" applyAlignment="1" applyProtection="1">
      <alignment vertical="center"/>
      <protection hidden="1"/>
    </xf>
    <xf numFmtId="191" fontId="11" fillId="3" borderId="10" xfId="15" applyNumberFormat="1" applyFont="1" applyFill="1" applyBorder="1" applyAlignment="1" applyProtection="1">
      <alignment horizontal="left"/>
      <protection locked="0"/>
    </xf>
    <xf numFmtId="191" fontId="11" fillId="3" borderId="9" xfId="15" applyNumberFormat="1" applyFont="1" applyFill="1" applyBorder="1" applyAlignment="1" applyProtection="1">
      <alignment horizontal="left"/>
      <protection locked="0"/>
    </xf>
    <xf numFmtId="0" fontId="11" fillId="5" borderId="0" xfId="15" applyFont="1" applyFill="1" applyBorder="1" applyAlignment="1" applyProtection="1">
      <alignment vertical="top" wrapText="1"/>
      <protection locked="0"/>
    </xf>
    <xf numFmtId="0" fontId="11" fillId="5" borderId="13" xfId="15" applyFont="1" applyFill="1" applyBorder="1" applyAlignment="1" applyProtection="1">
      <alignment vertical="top" wrapText="1"/>
      <protection locked="0"/>
    </xf>
    <xf numFmtId="0" fontId="11" fillId="2" borderId="0" xfId="15" applyFont="1" applyFill="1" applyProtection="1">
      <protection locked="0"/>
    </xf>
    <xf numFmtId="0" fontId="11" fillId="2" borderId="0" xfId="15" applyFont="1" applyFill="1" applyAlignment="1" applyProtection="1">
      <alignment horizontal="left" vertical="top" wrapText="1"/>
    </xf>
    <xf numFmtId="0" fontId="11" fillId="3" borderId="1" xfId="0" applyFont="1" applyFill="1" applyBorder="1" applyAlignment="1" applyProtection="1">
      <alignment vertical="top" wrapText="1"/>
      <protection locked="0"/>
    </xf>
    <xf numFmtId="0" fontId="11" fillId="3" borderId="0" xfId="0" applyFont="1" applyFill="1" applyAlignment="1" applyProtection="1">
      <alignment vertical="top" wrapText="1"/>
      <protection locked="0"/>
    </xf>
    <xf numFmtId="0" fontId="11" fillId="0" borderId="7" xfId="0" applyFont="1" applyFill="1" applyBorder="1" applyAlignment="1" applyProtection="1">
      <alignment horizontal="left" vertical="center"/>
      <protection hidden="1"/>
    </xf>
    <xf numFmtId="164" fontId="11" fillId="5" borderId="7" xfId="14" applyNumberFormat="1" applyFont="1" applyFill="1" applyBorder="1" applyAlignment="1" applyProtection="1">
      <alignment vertical="center"/>
      <protection locked="0"/>
    </xf>
    <xf numFmtId="0" fontId="11" fillId="2" borderId="2" xfId="0" applyFont="1" applyFill="1" applyBorder="1" applyAlignment="1" applyProtection="1">
      <alignment horizontal="right" vertical="center"/>
      <protection hidden="1"/>
    </xf>
    <xf numFmtId="0" fontId="13" fillId="5" borderId="7" xfId="0" applyFont="1" applyFill="1" applyBorder="1" applyAlignment="1" applyProtection="1">
      <alignment horizontal="left" vertical="center"/>
      <protection locked="0"/>
    </xf>
    <xf numFmtId="164" fontId="11" fillId="2" borderId="7" xfId="0" applyNumberFormat="1" applyFont="1" applyFill="1" applyBorder="1" applyAlignment="1" applyProtection="1">
      <alignment vertical="center"/>
      <protection hidden="1"/>
    </xf>
    <xf numFmtId="168" fontId="11" fillId="3" borderId="7" xfId="0" applyNumberFormat="1" applyFont="1" applyFill="1" applyBorder="1" applyAlignment="1" applyProtection="1">
      <alignment vertical="center"/>
      <protection locked="0"/>
    </xf>
    <xf numFmtId="9" fontId="11" fillId="2" borderId="7" xfId="9" applyFont="1" applyFill="1" applyBorder="1" applyAlignment="1" applyProtection="1">
      <alignment vertical="center"/>
      <protection hidden="1"/>
    </xf>
    <xf numFmtId="0" fontId="12" fillId="2" borderId="2" xfId="0" applyFont="1" applyFill="1" applyBorder="1" applyAlignment="1" applyProtection="1">
      <alignment horizontal="left" vertical="center"/>
      <protection hidden="1"/>
    </xf>
    <xf numFmtId="0" fontId="11" fillId="2" borderId="7" xfId="0" applyFont="1" applyFill="1" applyBorder="1" applyAlignment="1" applyProtection="1">
      <alignment horizontal="left" vertical="center"/>
      <protection hidden="1"/>
    </xf>
    <xf numFmtId="0" fontId="11" fillId="3" borderId="7" xfId="0" applyFont="1" applyFill="1" applyBorder="1" applyAlignment="1" applyProtection="1">
      <alignment horizontal="left" vertical="center"/>
      <protection locked="0"/>
    </xf>
    <xf numFmtId="0" fontId="12" fillId="2" borderId="5" xfId="0" applyFont="1" applyFill="1" applyBorder="1" applyAlignment="1" applyProtection="1">
      <alignment vertical="center"/>
      <protection hidden="1"/>
    </xf>
    <xf numFmtId="0" fontId="13" fillId="3" borderId="1" xfId="0" applyFont="1" applyFill="1" applyBorder="1" applyAlignment="1" applyProtection="1">
      <alignment vertical="center"/>
      <protection locked="0"/>
    </xf>
    <xf numFmtId="49" fontId="12" fillId="2" borderId="2" xfId="12" applyNumberFormat="1" applyFont="1" applyFill="1" applyBorder="1" applyAlignment="1" applyProtection="1">
      <alignment vertical="center"/>
      <protection hidden="1"/>
    </xf>
    <xf numFmtId="164" fontId="11" fillId="2" borderId="5" xfId="0" applyNumberFormat="1" applyFont="1" applyFill="1" applyBorder="1" applyAlignment="1" applyProtection="1">
      <alignment vertical="center"/>
      <protection hidden="1"/>
    </xf>
    <xf numFmtId="164" fontId="12" fillId="2" borderId="0" xfId="0" applyNumberFormat="1" applyFont="1" applyFill="1" applyBorder="1" applyAlignment="1" applyProtection="1">
      <alignment vertical="center"/>
      <protection hidden="1"/>
    </xf>
    <xf numFmtId="0" fontId="11" fillId="0" borderId="3" xfId="0" applyFont="1" applyFill="1" applyBorder="1" applyAlignment="1" applyProtection="1">
      <alignment horizontal="left" vertical="center"/>
      <protection hidden="1"/>
    </xf>
    <xf numFmtId="164" fontId="11" fillId="5" borderId="6" xfId="14" applyNumberFormat="1" applyFont="1" applyFill="1" applyBorder="1" applyAlignment="1" applyProtection="1">
      <alignment vertical="center"/>
      <protection locked="0"/>
    </xf>
    <xf numFmtId="164" fontId="11" fillId="3" borderId="7" xfId="0" applyNumberFormat="1" applyFont="1" applyFill="1" applyBorder="1" applyAlignment="1" applyProtection="1">
      <alignment vertical="center"/>
      <protection locked="0"/>
    </xf>
    <xf numFmtId="0" fontId="11" fillId="2" borderId="3" xfId="0" applyFont="1" applyFill="1" applyBorder="1" applyAlignment="1" applyProtection="1">
      <alignment horizontal="left" vertical="center"/>
      <protection hidden="1"/>
    </xf>
    <xf numFmtId="0" fontId="13" fillId="3" borderId="7" xfId="0" applyFont="1" applyFill="1" applyBorder="1" applyAlignment="1" applyProtection="1">
      <alignment horizontal="left" vertical="center"/>
      <protection locked="0"/>
    </xf>
    <xf numFmtId="164" fontId="11" fillId="3" borderId="7" xfId="14" applyNumberFormat="1" applyFont="1" applyFill="1" applyBorder="1" applyAlignment="1" applyProtection="1">
      <alignment vertical="center"/>
      <protection locked="0"/>
    </xf>
    <xf numFmtId="0" fontId="11" fillId="2" borderId="4" xfId="0" applyFont="1" applyFill="1" applyBorder="1" applyAlignment="1" applyProtection="1">
      <alignment horizontal="left" vertical="center"/>
      <protection hidden="1"/>
    </xf>
    <xf numFmtId="0" fontId="11" fillId="5" borderId="7" xfId="0" applyFont="1" applyFill="1" applyBorder="1" applyAlignment="1" applyProtection="1">
      <alignment horizontal="left" vertical="center"/>
      <protection locked="0"/>
    </xf>
    <xf numFmtId="168" fontId="11" fillId="2" borderId="0" xfId="0" applyNumberFormat="1" applyFont="1" applyFill="1" applyBorder="1" applyAlignment="1" applyProtection="1">
      <alignment vertical="center"/>
      <protection hidden="1"/>
    </xf>
    <xf numFmtId="0" fontId="11" fillId="2" borderId="2" xfId="0" applyFont="1" applyFill="1" applyBorder="1" applyAlignment="1" applyProtection="1">
      <alignment vertical="center"/>
      <protection hidden="1"/>
    </xf>
    <xf numFmtId="0" fontId="11" fillId="2" borderId="2" xfId="0" applyFont="1" applyFill="1" applyBorder="1" applyAlignment="1" applyProtection="1">
      <alignment horizontal="center" vertical="center"/>
      <protection hidden="1"/>
    </xf>
    <xf numFmtId="0" fontId="11" fillId="5" borderId="7" xfId="0" applyFont="1" applyFill="1" applyBorder="1" applyAlignment="1" applyProtection="1">
      <alignment vertical="center"/>
      <protection locked="0"/>
    </xf>
    <xf numFmtId="0" fontId="13" fillId="3" borderId="4" xfId="0" applyFont="1" applyFill="1" applyBorder="1" applyAlignment="1" applyProtection="1">
      <alignment horizontal="left" vertical="center"/>
      <protection locked="0"/>
    </xf>
    <xf numFmtId="164" fontId="11" fillId="3" borderId="8" xfId="14" applyNumberFormat="1" applyFont="1" applyFill="1" applyBorder="1" applyAlignment="1" applyProtection="1">
      <alignment vertical="center"/>
      <protection locked="0"/>
    </xf>
    <xf numFmtId="0" fontId="11" fillId="3" borderId="7" xfId="0" applyFont="1" applyFill="1" applyBorder="1" applyAlignment="1" applyProtection="1">
      <alignment horizontal="center" vertical="center"/>
      <protection locked="0"/>
    </xf>
    <xf numFmtId="164" fontId="12" fillId="2" borderId="0" xfId="6" applyNumberFormat="1" applyFont="1" applyFill="1" applyBorder="1" applyAlignment="1" applyProtection="1">
      <alignment horizontal="right" vertical="center"/>
      <protection hidden="1"/>
    </xf>
    <xf numFmtId="0" fontId="11" fillId="2" borderId="1" xfId="0" applyFont="1" applyFill="1" applyBorder="1" applyAlignment="1" applyProtection="1">
      <alignment horizontal="left" vertical="center"/>
      <protection hidden="1"/>
    </xf>
    <xf numFmtId="168" fontId="11" fillId="3" borderId="0" xfId="0" applyNumberFormat="1" applyFont="1" applyFill="1" applyBorder="1" applyAlignment="1" applyProtection="1">
      <alignment vertical="center"/>
      <protection locked="0"/>
    </xf>
    <xf numFmtId="9" fontId="11" fillId="2" borderId="6" xfId="9" applyFont="1" applyFill="1" applyBorder="1" applyAlignment="1" applyProtection="1">
      <alignment vertical="center"/>
      <protection hidden="1"/>
    </xf>
    <xf numFmtId="49" fontId="11" fillId="5" borderId="7" xfId="0" applyNumberFormat="1" applyFont="1" applyFill="1" applyBorder="1" applyAlignment="1" applyProtection="1">
      <alignment horizontal="left" vertical="center"/>
      <protection locked="0"/>
    </xf>
    <xf numFmtId="164" fontId="11" fillId="3" borderId="7" xfId="6" applyNumberFormat="1" applyFont="1" applyFill="1" applyBorder="1" applyAlignment="1" applyProtection="1">
      <alignment horizontal="right" vertical="center"/>
      <protection locked="0"/>
    </xf>
    <xf numFmtId="0" fontId="11" fillId="2" borderId="2" xfId="6" applyNumberFormat="1" applyFont="1" applyFill="1" applyBorder="1" applyAlignment="1" applyProtection="1">
      <alignment vertical="center"/>
      <protection hidden="1"/>
    </xf>
    <xf numFmtId="49" fontId="13" fillId="3" borderId="6" xfId="0" applyNumberFormat="1" applyFont="1" applyFill="1" applyBorder="1" applyAlignment="1" applyProtection="1">
      <alignment horizontal="left" vertical="center"/>
      <protection locked="0"/>
    </xf>
    <xf numFmtId="164" fontId="11" fillId="5" borderId="6" xfId="6" applyNumberFormat="1" applyFont="1" applyFill="1" applyBorder="1" applyAlignment="1" applyProtection="1">
      <alignment horizontal="right" vertical="center"/>
      <protection locked="0"/>
    </xf>
    <xf numFmtId="170" fontId="13" fillId="3" borderId="7" xfId="9" applyNumberFormat="1" applyFont="1" applyFill="1" applyBorder="1" applyAlignment="1" applyProtection="1">
      <alignment vertical="center"/>
      <protection locked="0"/>
    </xf>
    <xf numFmtId="49" fontId="13" fillId="3" borderId="7" xfId="0" applyNumberFormat="1" applyFont="1" applyFill="1" applyBorder="1" applyAlignment="1" applyProtection="1">
      <alignment horizontal="left" vertical="center"/>
      <protection locked="0"/>
    </xf>
    <xf numFmtId="0" fontId="11" fillId="3" borderId="4" xfId="0" applyFont="1" applyFill="1" applyBorder="1" applyAlignment="1" applyProtection="1">
      <alignment horizontal="left" vertical="center"/>
      <protection locked="0"/>
    </xf>
    <xf numFmtId="0" fontId="13" fillId="3" borderId="8" xfId="0" applyFont="1" applyFill="1" applyBorder="1" applyAlignment="1" applyProtection="1">
      <alignment horizontal="left" vertical="center"/>
      <protection locked="0"/>
    </xf>
    <xf numFmtId="164" fontId="11" fillId="3" borderId="8" xfId="6" applyNumberFormat="1" applyFont="1" applyFill="1" applyBorder="1" applyAlignment="1" applyProtection="1">
      <alignment horizontal="right" vertical="center"/>
      <protection locked="0"/>
    </xf>
    <xf numFmtId="164" fontId="12" fillId="2" borderId="1" xfId="6" applyNumberFormat="1" applyFont="1" applyFill="1" applyBorder="1" applyAlignment="1" applyProtection="1">
      <alignment horizontal="right" vertical="center"/>
      <protection hidden="1"/>
    </xf>
    <xf numFmtId="0" fontId="11" fillId="2" borderId="7" xfId="0" applyFont="1" applyFill="1" applyBorder="1" applyAlignment="1" applyProtection="1">
      <alignment vertical="center"/>
      <protection hidden="1"/>
    </xf>
    <xf numFmtId="164" fontId="11" fillId="2" borderId="1" xfId="0" applyNumberFormat="1" applyFont="1" applyFill="1" applyBorder="1" applyAlignment="1" applyProtection="1">
      <alignment vertical="center"/>
      <protection hidden="1"/>
    </xf>
    <xf numFmtId="0" fontId="11" fillId="3" borderId="0" xfId="0" applyFont="1" applyFill="1" applyBorder="1" applyAlignment="1" applyProtection="1">
      <alignment vertical="top" wrapText="1"/>
      <protection locked="0"/>
    </xf>
    <xf numFmtId="49" fontId="11" fillId="2" borderId="3" xfId="12" applyNumberFormat="1" applyFont="1" applyFill="1" applyBorder="1" applyAlignment="1" applyProtection="1">
      <alignment vertical="center"/>
      <protection hidden="1"/>
    </xf>
    <xf numFmtId="0" fontId="13" fillId="2" borderId="3" xfId="12" applyFont="1" applyFill="1" applyBorder="1" applyAlignment="1" applyProtection="1">
      <alignment vertical="center"/>
      <protection hidden="1"/>
    </xf>
    <xf numFmtId="0" fontId="11" fillId="2" borderId="3" xfId="12" applyFont="1" applyFill="1" applyBorder="1" applyAlignment="1" applyProtection="1">
      <alignment vertical="center"/>
      <protection hidden="1"/>
    </xf>
    <xf numFmtId="49" fontId="11" fillId="3" borderId="8" xfId="12" quotePrefix="1" applyNumberFormat="1" applyFont="1" applyFill="1" applyBorder="1" applyAlignment="1" applyProtection="1">
      <alignment vertical="center"/>
      <protection locked="0"/>
    </xf>
    <xf numFmtId="49" fontId="11" fillId="3" borderId="8" xfId="12" applyNumberFormat="1" applyFont="1" applyFill="1" applyBorder="1" applyAlignment="1" applyProtection="1">
      <alignment vertical="center"/>
      <protection locked="0"/>
    </xf>
    <xf numFmtId="49" fontId="11" fillId="2" borderId="7" xfId="12" applyNumberFormat="1" applyFont="1" applyFill="1" applyBorder="1" applyAlignment="1" applyProtection="1">
      <alignment vertical="center"/>
      <protection hidden="1"/>
    </xf>
    <xf numFmtId="49" fontId="13" fillId="3" borderId="7" xfId="12" applyNumberFormat="1" applyFont="1" applyFill="1" applyBorder="1" applyAlignment="1" applyProtection="1">
      <alignment vertical="center"/>
      <protection locked="0"/>
    </xf>
    <xf numFmtId="49" fontId="13" fillId="3" borderId="3" xfId="12" applyNumberFormat="1" applyFont="1" applyFill="1" applyBorder="1" applyAlignment="1" applyProtection="1">
      <alignment vertical="center"/>
      <protection locked="0"/>
    </xf>
    <xf numFmtId="164" fontId="11" fillId="3" borderId="3" xfId="14" applyNumberFormat="1" applyFont="1" applyFill="1" applyBorder="1" applyAlignment="1" applyProtection="1">
      <alignment vertical="center"/>
      <protection locked="0"/>
    </xf>
    <xf numFmtId="164" fontId="12" fillId="2" borderId="0" xfId="1" applyNumberFormat="1" applyFont="1" applyFill="1" applyBorder="1" applyAlignment="1" applyProtection="1">
      <alignment vertical="center"/>
      <protection hidden="1"/>
    </xf>
    <xf numFmtId="0" fontId="12" fillId="2" borderId="0" xfId="12" applyNumberFormat="1" applyFont="1" applyFill="1" applyBorder="1" applyAlignment="1" applyProtection="1">
      <alignment vertical="center"/>
      <protection hidden="1"/>
    </xf>
    <xf numFmtId="0" fontId="13" fillId="3" borderId="7" xfId="0" applyFont="1" applyFill="1" applyBorder="1" applyAlignment="1" applyProtection="1">
      <alignment vertical="center"/>
      <protection locked="0"/>
    </xf>
    <xf numFmtId="178" fontId="11" fillId="2" borderId="0" xfId="0" applyNumberFormat="1" applyFont="1" applyFill="1" applyBorder="1" applyAlignment="1" applyProtection="1">
      <alignment horizontal="left" vertical="center"/>
      <protection hidden="1"/>
    </xf>
    <xf numFmtId="166" fontId="11" fillId="4" borderId="7" xfId="6" applyNumberFormat="1" applyFont="1" applyFill="1" applyBorder="1" applyAlignment="1" applyProtection="1">
      <alignment horizontal="left"/>
      <protection locked="0"/>
    </xf>
    <xf numFmtId="0" fontId="13" fillId="5" borderId="3" xfId="12" applyFont="1" applyFill="1" applyBorder="1" applyAlignment="1" applyProtection="1">
      <alignment vertical="center"/>
      <protection locked="0"/>
    </xf>
    <xf numFmtId="0" fontId="13" fillId="5" borderId="0" xfId="12" applyFont="1" applyFill="1" applyBorder="1" applyAlignment="1" applyProtection="1">
      <alignment vertical="center"/>
      <protection locked="0"/>
    </xf>
    <xf numFmtId="0" fontId="11" fillId="2" borderId="7" xfId="12" applyFont="1" applyFill="1" applyBorder="1" applyAlignment="1" applyProtection="1">
      <alignment vertical="center"/>
      <protection hidden="1"/>
    </xf>
    <xf numFmtId="0" fontId="13" fillId="4" borderId="3" xfId="12" applyFont="1" applyFill="1" applyBorder="1" applyAlignment="1" applyProtection="1">
      <alignment vertical="center"/>
      <protection locked="0"/>
    </xf>
    <xf numFmtId="164" fontId="11" fillId="2" borderId="3" xfId="14" applyNumberFormat="1" applyFont="1" applyFill="1" applyBorder="1" applyAlignment="1" applyProtection="1">
      <alignment vertical="center"/>
      <protection hidden="1"/>
    </xf>
    <xf numFmtId="164" fontId="11" fillId="3" borderId="4" xfId="14" applyNumberFormat="1" applyFont="1" applyFill="1" applyBorder="1" applyAlignment="1" applyProtection="1">
      <alignment vertical="center"/>
      <protection locked="0"/>
    </xf>
    <xf numFmtId="49" fontId="11" fillId="5" borderId="7" xfId="12" applyNumberFormat="1" applyFont="1" applyFill="1" applyBorder="1" applyAlignment="1" applyProtection="1">
      <alignment vertical="center"/>
      <protection locked="0"/>
    </xf>
    <xf numFmtId="49" fontId="11" fillId="2" borderId="7" xfId="12" applyNumberFormat="1" applyFont="1" applyFill="1" applyBorder="1" applyAlignment="1" applyProtection="1">
      <alignment horizontal="left" vertical="center" indent="2"/>
      <protection hidden="1"/>
    </xf>
    <xf numFmtId="0" fontId="13" fillId="3" borderId="3" xfId="0" applyFont="1" applyFill="1" applyBorder="1" applyAlignment="1" applyProtection="1">
      <alignment vertical="center"/>
      <protection locked="0"/>
    </xf>
    <xf numFmtId="0" fontId="11" fillId="2" borderId="2" xfId="12" applyFont="1" applyFill="1" applyBorder="1" applyAlignment="1" applyProtection="1">
      <alignment vertical="center"/>
      <protection hidden="1"/>
    </xf>
    <xf numFmtId="164" fontId="11" fillId="2" borderId="8" xfId="14" applyNumberFormat="1" applyFont="1" applyFill="1" applyBorder="1" applyAlignment="1" applyProtection="1">
      <alignment vertical="center"/>
      <protection hidden="1"/>
    </xf>
    <xf numFmtId="164" fontId="12" fillId="2" borderId="1" xfId="14" applyNumberFormat="1" applyFont="1" applyFill="1" applyBorder="1" applyAlignment="1" applyProtection="1">
      <alignment vertical="center"/>
      <protection hidden="1"/>
    </xf>
    <xf numFmtId="164" fontId="12" fillId="2" borderId="0" xfId="14" applyNumberFormat="1" applyFont="1" applyFill="1" applyBorder="1" applyAlignment="1" applyProtection="1">
      <alignment vertical="center"/>
      <protection hidden="1"/>
    </xf>
    <xf numFmtId="0" fontId="13" fillId="2" borderId="8" xfId="12" applyFont="1" applyFill="1" applyBorder="1" applyAlignment="1" applyProtection="1">
      <alignment vertical="center"/>
      <protection hidden="1"/>
    </xf>
    <xf numFmtId="0" fontId="13" fillId="5" borderId="7" xfId="12" applyFont="1" applyFill="1" applyBorder="1" applyAlignment="1" applyProtection="1">
      <alignment vertical="center"/>
      <protection locked="0"/>
    </xf>
    <xf numFmtId="0" fontId="13" fillId="5" borderId="8" xfId="12" applyFont="1" applyFill="1" applyBorder="1" applyAlignment="1" applyProtection="1">
      <alignment vertical="center"/>
      <protection locked="0"/>
    </xf>
    <xf numFmtId="49" fontId="11" fillId="2" borderId="8" xfId="12" applyNumberFormat="1" applyFont="1" applyFill="1" applyBorder="1" applyAlignment="1" applyProtection="1">
      <alignment horizontal="left" vertical="center"/>
      <protection hidden="1"/>
    </xf>
    <xf numFmtId="0" fontId="13" fillId="2" borderId="7" xfId="12" applyFont="1" applyFill="1" applyBorder="1" applyAlignment="1" applyProtection="1">
      <alignment vertical="center"/>
      <protection hidden="1"/>
    </xf>
    <xf numFmtId="49" fontId="11" fillId="2" borderId="3" xfId="12" quotePrefix="1" applyNumberFormat="1" applyFont="1" applyFill="1" applyBorder="1" applyAlignment="1" applyProtection="1">
      <alignment vertical="center"/>
      <protection hidden="1"/>
    </xf>
    <xf numFmtId="0" fontId="11" fillId="2" borderId="7" xfId="12" quotePrefix="1" applyFont="1" applyFill="1" applyBorder="1" applyAlignment="1" applyProtection="1">
      <alignment vertical="center"/>
      <protection hidden="1"/>
    </xf>
    <xf numFmtId="49" fontId="11" fillId="2" borderId="8" xfId="12" applyNumberFormat="1" applyFont="1" applyFill="1" applyBorder="1" applyAlignment="1" applyProtection="1">
      <alignment vertical="center"/>
      <protection hidden="1"/>
    </xf>
  </cellXfs>
  <cellStyles count="16">
    <cellStyle name="Comma [0]_Fibu (2)" xfId="2"/>
    <cellStyle name="Comma_Fibu (2)" xfId="3"/>
    <cellStyle name="Currency [0]_Global Parameter" xfId="4"/>
    <cellStyle name="Currency_Global Parameter" xfId="5"/>
    <cellStyle name="Euro" xfId="7"/>
    <cellStyle name="Komma" xfId="6" builtinId="3"/>
    <cellStyle name="Komma 2" xfId="8"/>
    <cellStyle name="Prozent" xfId="9" builtinId="5"/>
    <cellStyle name="Prozent 2" xfId="10"/>
    <cellStyle name="Standard" xfId="0" builtinId="0"/>
    <cellStyle name="Standard 2" xfId="11"/>
    <cellStyle name="Standard 3" xfId="15"/>
    <cellStyle name="Standard_Finanzplan1" xfId="12"/>
    <cellStyle name="Standard_Kapitalleistungen_Berechnungen SG, TG, AR_2006" xfId="13"/>
    <cellStyle name="Währung" xfId="14" builtinId="4"/>
    <cellStyle name="Zeilenebene_1" xfId="1" builtinId="1" iLevel="0"/>
  </cellStyles>
  <dxfs count="4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969696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w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kstreuhand.ch/daten/Vorlagen/xxxaktienbewertungS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Aufl&#246;sung%20einfache%20Gesellschaft-b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te.sbvbrg.ch\iso\WINDOWS\TEMP\Ste99z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$/katharina.guldimann/AppData/Roaming/microclient_aex/katharina.guldimann/dmslite/view/tmpg_xymn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Ste99z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igation"/>
      <sheetName val="Erfassen"/>
      <sheetName val="Aktienbewertung "/>
      <sheetName val="Stille Reserven"/>
      <sheetName val="Erfassen (ausgefüllt)"/>
      <sheetName val="Aktienbewertung  (ausgefüllt)"/>
      <sheetName val="Stille Reserven (ausgefüllt)"/>
      <sheetName val="ReadMe"/>
      <sheetName val="Version"/>
      <sheetName val="To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Inhaltsverzeichnis "/>
      <sheetName val="Allgemein"/>
      <sheetName val="Bilanz"/>
      <sheetName val="Schlussabrechnung Übernahmewert"/>
      <sheetName val="Schlussabrechnung Buchwert"/>
      <sheetName val="Finanzierung"/>
      <sheetName val="Steuern-AHV"/>
      <sheetName val="Drucktabel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-K"/>
    </sheetNames>
    <sheetDataSet>
      <sheetData sheetId="0">
        <row r="10">
          <cell r="J10" t="str">
            <v>V-1.3 / 26.03.99 / gedruckt: 16.10.2000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n Bericht"/>
      <sheetName val="Allgemeine Angaben"/>
      <sheetName val="Übernahmewerte"/>
      <sheetName val="Finanzierungsplan"/>
      <sheetName val="Tragbarkeitsberechnung"/>
      <sheetName val="Erhöhung Artikel 18 BGBB"/>
      <sheetName val="Situation Eltern"/>
      <sheetName val="SAK Starhilfe"/>
      <sheetName val="Steuerliche Abrechnung"/>
      <sheetName val="DBG 37b"/>
      <sheetName val="Tarif DB A"/>
      <sheetName val="Tarif DB V"/>
      <sheetName val="Tarif DB A (ord)"/>
      <sheetName val="Tarif DB V (ord)"/>
    </sheetNames>
    <sheetDataSet>
      <sheetData sheetId="0"/>
      <sheetData sheetId="1"/>
      <sheetData sheetId="2"/>
      <sheetData sheetId="3"/>
      <sheetData sheetId="4"/>
      <sheetData sheetId="5">
        <row r="5">
          <cell r="E5">
            <v>0</v>
          </cell>
          <cell r="G5">
            <v>0</v>
          </cell>
        </row>
        <row r="6">
          <cell r="E6">
            <v>0</v>
          </cell>
          <cell r="G6">
            <v>0</v>
          </cell>
        </row>
        <row r="7">
          <cell r="E7">
            <v>0</v>
          </cell>
          <cell r="G7">
            <v>0</v>
          </cell>
        </row>
        <row r="8">
          <cell r="E8">
            <v>0</v>
          </cell>
          <cell r="G8">
            <v>0</v>
          </cell>
        </row>
        <row r="9">
          <cell r="E9">
            <v>0</v>
          </cell>
          <cell r="G9">
            <v>0</v>
          </cell>
        </row>
        <row r="10">
          <cell r="E10">
            <v>0</v>
          </cell>
          <cell r="G10">
            <v>0</v>
          </cell>
        </row>
        <row r="11">
          <cell r="E11">
            <v>0</v>
          </cell>
          <cell r="G11">
            <v>0</v>
          </cell>
        </row>
        <row r="12">
          <cell r="E12">
            <v>0</v>
          </cell>
          <cell r="G12">
            <v>0</v>
          </cell>
        </row>
        <row r="13">
          <cell r="E13">
            <v>0</v>
          </cell>
          <cell r="G13">
            <v>0</v>
          </cell>
        </row>
        <row r="14">
          <cell r="E14">
            <v>0</v>
          </cell>
          <cell r="G14">
            <v>0</v>
          </cell>
        </row>
        <row r="15">
          <cell r="E15">
            <v>0</v>
          </cell>
          <cell r="G15">
            <v>0</v>
          </cell>
        </row>
        <row r="16">
          <cell r="E16">
            <v>0</v>
          </cell>
          <cell r="G16">
            <v>0</v>
          </cell>
        </row>
        <row r="17">
          <cell r="E17">
            <v>0</v>
          </cell>
          <cell r="G17">
            <v>0</v>
          </cell>
        </row>
        <row r="18">
          <cell r="E18">
            <v>0</v>
          </cell>
          <cell r="G18">
            <v>0</v>
          </cell>
        </row>
        <row r="19">
          <cell r="E19">
            <v>0</v>
          </cell>
          <cell r="G19">
            <v>0</v>
          </cell>
        </row>
        <row r="27">
          <cell r="G27">
            <v>0.04</v>
          </cell>
        </row>
      </sheetData>
      <sheetData sheetId="6"/>
      <sheetData sheetId="7">
        <row r="57">
          <cell r="H57">
            <v>1</v>
          </cell>
          <cell r="I57">
            <v>0</v>
          </cell>
        </row>
        <row r="58">
          <cell r="H58">
            <v>0</v>
          </cell>
          <cell r="I58">
            <v>100000</v>
          </cell>
        </row>
        <row r="59">
          <cell r="H59">
            <v>0</v>
          </cell>
          <cell r="I59">
            <v>110000</v>
          </cell>
        </row>
        <row r="60">
          <cell r="H60">
            <v>0</v>
          </cell>
          <cell r="I60">
            <v>120000</v>
          </cell>
        </row>
        <row r="61">
          <cell r="H61">
            <v>0</v>
          </cell>
          <cell r="I61">
            <v>130000</v>
          </cell>
        </row>
        <row r="62">
          <cell r="H62">
            <v>0</v>
          </cell>
          <cell r="I62">
            <v>140000</v>
          </cell>
        </row>
        <row r="63">
          <cell r="H63">
            <v>0</v>
          </cell>
          <cell r="I63">
            <v>150000</v>
          </cell>
        </row>
        <row r="64">
          <cell r="H64">
            <v>0</v>
          </cell>
          <cell r="I64">
            <v>160000</v>
          </cell>
        </row>
        <row r="65">
          <cell r="H65">
            <v>0</v>
          </cell>
          <cell r="I65">
            <v>170000</v>
          </cell>
        </row>
        <row r="66">
          <cell r="H66">
            <v>0</v>
          </cell>
          <cell r="I66">
            <v>180000</v>
          </cell>
        </row>
        <row r="67">
          <cell r="H67">
            <v>0</v>
          </cell>
          <cell r="I67">
            <v>190000</v>
          </cell>
        </row>
        <row r="68">
          <cell r="H68">
            <v>0</v>
          </cell>
          <cell r="I68">
            <v>200000</v>
          </cell>
        </row>
        <row r="69">
          <cell r="H69">
            <v>0</v>
          </cell>
          <cell r="I69">
            <v>210000</v>
          </cell>
        </row>
        <row r="70">
          <cell r="H70">
            <v>0</v>
          </cell>
          <cell r="I70">
            <v>220000</v>
          </cell>
        </row>
        <row r="71">
          <cell r="H71">
            <v>0</v>
          </cell>
          <cell r="I71">
            <v>230000</v>
          </cell>
        </row>
        <row r="72">
          <cell r="H72">
            <v>0</v>
          </cell>
          <cell r="I72">
            <v>240000</v>
          </cell>
        </row>
        <row r="73">
          <cell r="H73">
            <v>0</v>
          </cell>
          <cell r="I73">
            <v>250000</v>
          </cell>
        </row>
        <row r="74">
          <cell r="H74">
            <v>0</v>
          </cell>
          <cell r="I74">
            <v>260000</v>
          </cell>
        </row>
        <row r="75">
          <cell r="H75">
            <v>0</v>
          </cell>
          <cell r="I75">
            <v>270000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-K"/>
    </sheetNames>
    <sheetDataSet>
      <sheetData sheetId="0">
        <row r="10">
          <cell r="J10" t="str">
            <v>V-1.3 / 26.03.99 / gedruckt: 16.10.2000</v>
          </cell>
        </row>
      </sheetData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pageSetUpPr fitToPage="1"/>
  </sheetPr>
  <dimension ref="A1:M47"/>
  <sheetViews>
    <sheetView tabSelected="1" zoomScaleNormal="100" workbookViewId="0">
      <selection activeCell="D7" sqref="D7"/>
    </sheetView>
  </sheetViews>
  <sheetFormatPr baseColWidth="10" defaultRowHeight="12.75"/>
  <cols>
    <col min="1" max="1" width="4.85546875" style="124" customWidth="1"/>
    <col min="2" max="2" width="5.7109375" style="124" customWidth="1"/>
    <col min="3" max="3" width="14.7109375" style="124" customWidth="1"/>
    <col min="4" max="4" width="26.85546875" style="124" customWidth="1"/>
    <col min="5" max="5" width="31.140625" style="124" customWidth="1"/>
    <col min="6" max="6" width="14.5703125" style="124" customWidth="1"/>
    <col min="7" max="16384" width="11.42578125" style="124"/>
  </cols>
  <sheetData>
    <row r="1" spans="1:13" ht="3.95" customHeight="1"/>
    <row r="2" spans="1:13" ht="21">
      <c r="A2" s="123" t="s">
        <v>135</v>
      </c>
    </row>
    <row r="4" spans="1:13" ht="18.75">
      <c r="A4" s="126" t="s">
        <v>0</v>
      </c>
      <c r="B4" s="127"/>
      <c r="C4" s="127"/>
      <c r="D4" s="127"/>
      <c r="E4" s="127"/>
      <c r="F4" s="127"/>
    </row>
    <row r="5" spans="1:13" ht="12.75" customHeight="1">
      <c r="A5" s="128"/>
    </row>
    <row r="6" spans="1:13" s="129" customFormat="1" ht="12.75" customHeight="1">
      <c r="B6" s="130" t="s">
        <v>112</v>
      </c>
    </row>
    <row r="7" spans="1:13" s="129" customFormat="1" ht="12.75" customHeight="1">
      <c r="C7" s="129" t="s">
        <v>25</v>
      </c>
      <c r="D7" s="131"/>
    </row>
    <row r="8" spans="1:13" s="129" customFormat="1" ht="12.75" customHeight="1">
      <c r="C8" s="129" t="s">
        <v>24</v>
      </c>
      <c r="D8" s="131"/>
    </row>
    <row r="9" spans="1:13" s="129" customFormat="1" ht="12.75" customHeight="1">
      <c r="C9" s="129" t="s">
        <v>26</v>
      </c>
      <c r="D9" s="131"/>
    </row>
    <row r="10" spans="1:13" s="129" customFormat="1" ht="12.75" customHeight="1">
      <c r="C10" s="129" t="s">
        <v>133</v>
      </c>
      <c r="D10" s="131"/>
    </row>
    <row r="11" spans="1:13" s="129" customFormat="1" ht="12.75" customHeight="1">
      <c r="C11" s="129" t="s">
        <v>131</v>
      </c>
      <c r="D11" s="131"/>
    </row>
    <row r="12" spans="1:13" s="129" customFormat="1" ht="12.75" customHeight="1">
      <c r="C12" s="129" t="s">
        <v>27</v>
      </c>
      <c r="D12" s="134"/>
    </row>
    <row r="13" spans="1:13" s="129" customFormat="1" ht="12.75" customHeight="1">
      <c r="C13" s="129" t="s">
        <v>125</v>
      </c>
      <c r="D13" s="131"/>
    </row>
    <row r="14" spans="1:13" s="129" customFormat="1" ht="12.75" customHeight="1">
      <c r="C14" s="129" t="s">
        <v>126</v>
      </c>
      <c r="D14" s="131"/>
    </row>
    <row r="15" spans="1:13" s="129" customFormat="1" ht="12.75" customHeight="1"/>
    <row r="16" spans="1:13" s="129" customFormat="1">
      <c r="B16" s="130" t="s">
        <v>113</v>
      </c>
      <c r="G16" s="124"/>
      <c r="H16" s="124"/>
      <c r="I16" s="124"/>
      <c r="J16" s="124"/>
      <c r="K16" s="124"/>
      <c r="L16" s="124"/>
      <c r="M16" s="124"/>
    </row>
    <row r="17" spans="2:5">
      <c r="C17" s="124" t="s">
        <v>2</v>
      </c>
      <c r="D17" s="201"/>
      <c r="E17" s="129"/>
    </row>
    <row r="18" spans="2:5">
      <c r="C18" s="124" t="s">
        <v>23</v>
      </c>
      <c r="D18" s="201"/>
      <c r="E18" s="129"/>
    </row>
    <row r="20" spans="2:5">
      <c r="B20" s="125" t="s">
        <v>21</v>
      </c>
    </row>
    <row r="21" spans="2:5">
      <c r="C21" s="124" t="s">
        <v>114</v>
      </c>
      <c r="D21" s="1"/>
      <c r="E21" s="1"/>
    </row>
    <row r="22" spans="2:5">
      <c r="D22" s="203"/>
      <c r="E22" s="203"/>
    </row>
    <row r="23" spans="2:5">
      <c r="D23" s="203"/>
      <c r="E23" s="203"/>
    </row>
    <row r="24" spans="2:5">
      <c r="D24" s="203"/>
      <c r="E24" s="203"/>
    </row>
    <row r="25" spans="2:5">
      <c r="D25" s="203"/>
      <c r="E25" s="203"/>
    </row>
    <row r="26" spans="2:5">
      <c r="D26" s="203"/>
      <c r="E26" s="203"/>
    </row>
    <row r="27" spans="2:5">
      <c r="D27" s="203"/>
      <c r="E27" s="203"/>
    </row>
    <row r="28" spans="2:5">
      <c r="D28" s="203"/>
      <c r="E28" s="203"/>
    </row>
    <row r="29" spans="2:5">
      <c r="D29" s="204"/>
      <c r="E29" s="204"/>
    </row>
    <row r="30" spans="2:5">
      <c r="C30" s="124" t="s">
        <v>102</v>
      </c>
      <c r="D30" s="202"/>
    </row>
    <row r="32" spans="2:5">
      <c r="B32" s="125" t="s">
        <v>127</v>
      </c>
    </row>
    <row r="33" spans="2:5">
      <c r="C33" s="206" t="s">
        <v>134</v>
      </c>
      <c r="D33" s="206"/>
      <c r="E33" s="206"/>
    </row>
    <row r="34" spans="2:5">
      <c r="C34" s="206"/>
      <c r="D34" s="206"/>
      <c r="E34" s="206"/>
    </row>
    <row r="35" spans="2:5">
      <c r="C35" s="206"/>
      <c r="D35" s="206"/>
      <c r="E35" s="206"/>
    </row>
    <row r="36" spans="2:5">
      <c r="C36" s="206"/>
      <c r="D36" s="206"/>
      <c r="E36" s="206"/>
    </row>
    <row r="37" spans="2:5">
      <c r="C37" s="206"/>
      <c r="D37" s="206"/>
      <c r="E37" s="206"/>
    </row>
    <row r="38" spans="2:5">
      <c r="C38" s="206"/>
      <c r="D38" s="206"/>
      <c r="E38" s="206"/>
    </row>
    <row r="39" spans="2:5">
      <c r="C39" s="206"/>
      <c r="D39" s="206"/>
      <c r="E39" s="206"/>
    </row>
    <row r="40" spans="2:5">
      <c r="C40" s="206"/>
      <c r="D40" s="206"/>
      <c r="E40" s="206"/>
    </row>
    <row r="43" spans="2:5">
      <c r="B43" s="125" t="s">
        <v>132</v>
      </c>
      <c r="D43" s="125" t="s">
        <v>130</v>
      </c>
    </row>
    <row r="44" spans="2:5" ht="30" customHeight="1">
      <c r="B44" s="205" t="str">
        <f ca="1">D11&amp;", "&amp;TEXT(TODAY(),"TT.MM.JJJJ")</f>
        <v>, 25.04.2017</v>
      </c>
      <c r="C44" s="205"/>
      <c r="D44" s="139"/>
    </row>
    <row r="46" spans="2:5">
      <c r="B46" s="138"/>
    </row>
    <row r="47" spans="2:5">
      <c r="C47" s="137"/>
    </row>
  </sheetData>
  <sheetProtection password="C5D2" sheet="1" objects="1" scenarios="1"/>
  <mergeCells count="3">
    <mergeCell ref="D21:E29"/>
    <mergeCell ref="B44:C44"/>
    <mergeCell ref="C33:E40"/>
  </mergeCells>
  <dataValidations count="1">
    <dataValidation type="date" allowBlank="1" showInputMessage="1" showErrorMessage="1" sqref="D12:D14">
      <formula1>7306</formula1>
      <formula2>TODAY()</formula2>
    </dataValidation>
  </dataValidations>
  <pageMargins left="0.70866141732283472" right="0.78740157480314965" top="0.98425196850393704" bottom="0.78740157480314965" header="0.51181102362204722" footer="0.51181102362204722"/>
  <pageSetup paperSize="9" scale="90" orientation="portrait" r:id="rId1"/>
  <headerFooter alignWithMargins="0">
    <oddHeader>&amp;L&amp;"Tahoma,Standard"&amp;G&amp;C&amp;"-,Standard"                                                                           &amp;"-,Fett"      Schweizer Bauernverband      &amp;"-,Standard"
                                                    Agriexpert</oddHeader>
    <oddFooter>&amp;L&amp;"-,Standard"&amp;8&amp;F
Seite &amp;P von &amp;N&amp;R&amp;"-,Standard"&amp;8Laurstrasse 10 | 5201 Brugg | Telefon +41 (0)56 462 51 11 | Fax +41 (0)56 462 52 04
                                           info@agriexpert.ch | www.agriexpert.ch &amp;K00+000mmmmmmmmm mmmm mmmmmmmm</oddFooter>
  </headerFooter>
  <colBreaks count="1" manualBreakCount="1">
    <brk id="6" max="1048575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0"/>
  <dimension ref="A1:AB224"/>
  <sheetViews>
    <sheetView showGridLines="0" zoomScaleNormal="100" workbookViewId="0">
      <selection activeCell="B5" sqref="B5:C5"/>
    </sheetView>
  </sheetViews>
  <sheetFormatPr baseColWidth="10" defaultRowHeight="12.75"/>
  <cols>
    <col min="1" max="1" width="2" style="151" customWidth="1"/>
    <col min="2" max="2" width="15.140625" style="151" customWidth="1"/>
    <col min="3" max="3" width="16.7109375" style="151" customWidth="1"/>
    <col min="4" max="4" width="1.7109375" style="151" customWidth="1"/>
    <col min="5" max="5" width="14.85546875" style="151" customWidth="1"/>
    <col min="6" max="6" width="1.7109375" style="151" customWidth="1"/>
    <col min="7" max="7" width="9.85546875" style="152" customWidth="1"/>
    <col min="8" max="8" width="1.7109375" style="151" customWidth="1"/>
    <col min="9" max="9" width="14.85546875" style="152" customWidth="1"/>
    <col min="10" max="10" width="1.7109375" style="151" customWidth="1"/>
    <col min="11" max="11" width="8.7109375" style="151" customWidth="1"/>
    <col min="12" max="12" width="1.7109375" style="151" customWidth="1"/>
    <col min="13" max="13" width="6.5703125" style="151" customWidth="1"/>
    <col min="14" max="14" width="1.7109375" style="151" customWidth="1"/>
    <col min="15" max="15" width="9" style="151" customWidth="1"/>
    <col min="16" max="20" width="3.5703125" style="151" customWidth="1"/>
    <col min="21" max="21" width="33.140625" style="151" customWidth="1"/>
    <col min="22" max="23" width="3.5703125" style="151" customWidth="1"/>
    <col min="24" max="16384" width="11.42578125" style="151"/>
  </cols>
  <sheetData>
    <row r="1" spans="1:28" ht="3.95" customHeight="1"/>
    <row r="2" spans="1:28" ht="18.75">
      <c r="A2" s="40" t="s">
        <v>110</v>
      </c>
      <c r="B2" s="153"/>
      <c r="C2" s="39"/>
      <c r="D2" s="39"/>
      <c r="E2" s="39"/>
      <c r="F2" s="39"/>
      <c r="G2" s="39"/>
      <c r="H2" s="39"/>
      <c r="I2" s="39"/>
      <c r="J2" s="146"/>
      <c r="K2" s="154"/>
      <c r="L2" s="39"/>
      <c r="M2" s="146"/>
      <c r="N2" s="245"/>
      <c r="O2" s="245"/>
      <c r="P2" s="75"/>
      <c r="Q2" s="75"/>
      <c r="R2" s="75"/>
      <c r="S2" s="75"/>
      <c r="T2" s="75"/>
      <c r="U2" s="75"/>
      <c r="V2" s="75"/>
      <c r="W2" s="75"/>
      <c r="X2" s="48"/>
      <c r="Y2" s="48"/>
      <c r="Z2" s="48"/>
      <c r="AA2" s="48"/>
      <c r="AB2" s="48"/>
    </row>
    <row r="3" spans="1:28" ht="13.5" customHeight="1">
      <c r="A3" s="37"/>
      <c r="B3" s="48"/>
      <c r="C3" s="48"/>
      <c r="D3" s="155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75"/>
      <c r="Q3" s="75"/>
      <c r="R3" s="75"/>
      <c r="S3" s="75"/>
      <c r="T3" s="75"/>
      <c r="U3" s="75"/>
      <c r="V3" s="75"/>
      <c r="W3" s="75"/>
      <c r="X3" s="48"/>
      <c r="Y3" s="48"/>
      <c r="Z3" s="48"/>
      <c r="AA3" s="48"/>
      <c r="AB3" s="48"/>
    </row>
    <row r="4" spans="1:28" ht="13.5" customHeight="1">
      <c r="A4" s="37"/>
      <c r="B4" s="143" t="s">
        <v>28</v>
      </c>
      <c r="C4" s="143"/>
      <c r="D4" s="156"/>
      <c r="E4" s="39" t="s">
        <v>29</v>
      </c>
      <c r="F4" s="143"/>
      <c r="G4" s="143"/>
      <c r="H4" s="143"/>
      <c r="I4" s="143"/>
      <c r="J4" s="143"/>
      <c r="K4" s="143"/>
      <c r="L4" s="75"/>
      <c r="M4" s="211" t="s">
        <v>105</v>
      </c>
      <c r="N4" s="211"/>
      <c r="O4" s="211"/>
      <c r="P4" s="75"/>
      <c r="Q4" s="75"/>
      <c r="R4" s="75"/>
      <c r="S4" s="75"/>
      <c r="T4" s="75"/>
      <c r="U4" s="75"/>
      <c r="V4" s="75"/>
      <c r="W4" s="75"/>
      <c r="X4" s="48"/>
      <c r="Y4" s="48"/>
      <c r="Z4" s="48"/>
      <c r="AA4" s="48"/>
      <c r="AB4" s="48"/>
    </row>
    <row r="5" spans="1:28" ht="13.5" customHeight="1">
      <c r="A5" s="37"/>
      <c r="B5" s="243" t="s">
        <v>122</v>
      </c>
      <c r="C5" s="243"/>
      <c r="D5" s="157"/>
      <c r="E5" s="246"/>
      <c r="F5" s="246"/>
      <c r="G5" s="246"/>
      <c r="H5" s="246"/>
      <c r="I5" s="246"/>
      <c r="J5" s="246"/>
      <c r="K5" s="246"/>
      <c r="L5" s="75"/>
      <c r="M5" s="247">
        <v>0</v>
      </c>
      <c r="N5" s="247"/>
      <c r="O5" s="247"/>
      <c r="P5" s="75"/>
      <c r="Q5" s="75"/>
      <c r="R5" s="75"/>
      <c r="S5" s="75"/>
      <c r="T5" s="75"/>
      <c r="U5" s="75"/>
      <c r="V5" s="75"/>
      <c r="W5" s="75"/>
      <c r="X5" s="48"/>
      <c r="Y5" s="48"/>
      <c r="Z5" s="48"/>
      <c r="AA5" s="48"/>
      <c r="AB5" s="48"/>
    </row>
    <row r="6" spans="1:28" ht="13.5" customHeight="1">
      <c r="A6" s="37"/>
      <c r="B6" s="243" t="s">
        <v>123</v>
      </c>
      <c r="C6" s="243"/>
      <c r="D6" s="158"/>
      <c r="E6" s="248"/>
      <c r="F6" s="248"/>
      <c r="G6" s="248"/>
      <c r="H6" s="248"/>
      <c r="I6" s="248"/>
      <c r="J6" s="248"/>
      <c r="K6" s="248"/>
      <c r="L6" s="75"/>
      <c r="M6" s="244">
        <v>0</v>
      </c>
      <c r="N6" s="244"/>
      <c r="O6" s="244"/>
      <c r="P6" s="75"/>
      <c r="Q6" s="75"/>
      <c r="R6" s="75"/>
      <c r="S6" s="75"/>
      <c r="T6" s="75"/>
      <c r="U6" s="75"/>
      <c r="V6" s="75"/>
      <c r="W6" s="75"/>
      <c r="X6" s="48"/>
      <c r="Y6" s="48"/>
      <c r="Z6" s="48"/>
      <c r="AA6" s="48"/>
      <c r="AB6" s="48"/>
    </row>
    <row r="7" spans="1:28" ht="13.5" customHeight="1">
      <c r="A7" s="37"/>
      <c r="B7" s="243"/>
      <c r="C7" s="243"/>
      <c r="D7" s="157"/>
      <c r="E7" s="249"/>
      <c r="F7" s="249"/>
      <c r="G7" s="249"/>
      <c r="H7" s="249"/>
      <c r="I7" s="249"/>
      <c r="J7" s="249"/>
      <c r="K7" s="249"/>
      <c r="L7" s="75"/>
      <c r="M7" s="244">
        <v>0</v>
      </c>
      <c r="N7" s="244"/>
      <c r="O7" s="244"/>
      <c r="P7" s="75"/>
      <c r="Q7" s="75"/>
      <c r="R7" s="75"/>
      <c r="S7" s="75"/>
      <c r="T7" s="75"/>
      <c r="U7" s="75"/>
      <c r="V7" s="75"/>
      <c r="W7" s="75"/>
      <c r="X7" s="48"/>
      <c r="Y7" s="48"/>
      <c r="Z7" s="48"/>
      <c r="AA7" s="48"/>
      <c r="AB7" s="48"/>
    </row>
    <row r="8" spans="1:28" ht="13.5" customHeight="1">
      <c r="A8" s="37"/>
      <c r="B8" s="250"/>
      <c r="C8" s="250"/>
      <c r="D8" s="157"/>
      <c r="E8" s="251"/>
      <c r="F8" s="251"/>
      <c r="G8" s="251"/>
      <c r="H8" s="251"/>
      <c r="I8" s="251"/>
      <c r="J8" s="251"/>
      <c r="K8" s="251"/>
      <c r="L8" s="75"/>
      <c r="M8" s="252">
        <v>0</v>
      </c>
      <c r="N8" s="252"/>
      <c r="O8" s="252"/>
      <c r="P8" s="75"/>
      <c r="Q8" s="75"/>
      <c r="R8" s="75"/>
      <c r="S8" s="75"/>
      <c r="T8" s="75"/>
      <c r="U8" s="75"/>
      <c r="V8" s="75"/>
      <c r="W8" s="75"/>
      <c r="X8" s="48"/>
      <c r="Y8" s="48"/>
      <c r="Z8" s="48"/>
      <c r="AA8" s="48"/>
      <c r="AB8" s="48"/>
    </row>
    <row r="9" spans="1:28" ht="13.5" customHeight="1">
      <c r="A9" s="37"/>
      <c r="B9" s="159" t="s">
        <v>30</v>
      </c>
      <c r="C9" s="160"/>
      <c r="D9" s="155"/>
      <c r="E9" s="160"/>
      <c r="F9" s="160"/>
      <c r="G9" s="160"/>
      <c r="H9" s="160"/>
      <c r="I9" s="160"/>
      <c r="J9" s="160"/>
      <c r="K9" s="160"/>
      <c r="L9" s="75"/>
      <c r="M9" s="253">
        <f>SUM(M5:O8)</f>
        <v>0</v>
      </c>
      <c r="N9" s="253"/>
      <c r="O9" s="253"/>
      <c r="P9" s="75"/>
      <c r="Q9" s="75"/>
      <c r="R9" s="75"/>
      <c r="S9" s="75"/>
      <c r="T9" s="75"/>
      <c r="U9" s="75"/>
      <c r="V9" s="75"/>
      <c r="W9" s="75"/>
      <c r="X9" s="48"/>
      <c r="Y9" s="48"/>
      <c r="Z9" s="48"/>
      <c r="AA9" s="48"/>
      <c r="AB9" s="48"/>
    </row>
    <row r="10" spans="1:28" ht="13.5" customHeight="1">
      <c r="A10" s="37"/>
      <c r="B10" s="48"/>
      <c r="C10" s="49"/>
      <c r="D10" s="161"/>
      <c r="E10" s="49"/>
      <c r="F10" s="49"/>
      <c r="G10" s="48"/>
      <c r="H10" s="48"/>
      <c r="I10" s="48"/>
      <c r="J10" s="48"/>
      <c r="K10" s="48"/>
      <c r="L10" s="48"/>
      <c r="M10" s="48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48"/>
      <c r="Y10" s="48"/>
      <c r="Z10" s="48"/>
      <c r="AA10" s="48"/>
      <c r="AB10" s="48"/>
    </row>
    <row r="11" spans="1:28" ht="13.5" customHeight="1">
      <c r="A11" s="37"/>
      <c r="B11" s="143" t="s">
        <v>128</v>
      </c>
      <c r="C11" s="162"/>
      <c r="D11" s="163"/>
      <c r="E11" s="233" t="s">
        <v>29</v>
      </c>
      <c r="F11" s="233"/>
      <c r="G11" s="233"/>
      <c r="H11" s="233"/>
      <c r="I11" s="233"/>
      <c r="J11" s="233"/>
      <c r="K11" s="233"/>
      <c r="L11" s="48"/>
      <c r="M11" s="211" t="s">
        <v>105</v>
      </c>
      <c r="N11" s="211"/>
      <c r="O11" s="211"/>
      <c r="P11" s="75"/>
      <c r="Q11" s="75"/>
      <c r="R11" s="75"/>
      <c r="S11" s="75"/>
      <c r="T11" s="75"/>
      <c r="U11" s="75"/>
      <c r="V11" s="75"/>
      <c r="W11" s="75"/>
      <c r="X11" s="48"/>
      <c r="Y11" s="48"/>
      <c r="Z11" s="48"/>
      <c r="AA11" s="48"/>
      <c r="AB11" s="48"/>
    </row>
    <row r="12" spans="1:28" ht="13.5" customHeight="1">
      <c r="A12" s="37"/>
      <c r="B12" s="224" t="s">
        <v>139</v>
      </c>
      <c r="C12" s="224"/>
      <c r="D12" s="157"/>
      <c r="E12" s="220" t="s">
        <v>109</v>
      </c>
      <c r="F12" s="220"/>
      <c r="G12" s="220"/>
      <c r="H12" s="220"/>
      <c r="I12" s="220"/>
      <c r="J12" s="220"/>
      <c r="K12" s="220"/>
      <c r="L12" s="86"/>
      <c r="M12" s="225">
        <v>0</v>
      </c>
      <c r="N12" s="225"/>
      <c r="O12" s="225"/>
      <c r="P12" s="75"/>
      <c r="Q12" s="75"/>
      <c r="R12" s="75"/>
      <c r="S12" s="75"/>
      <c r="T12" s="75"/>
      <c r="U12" s="75"/>
      <c r="V12" s="75"/>
      <c r="W12" s="75"/>
      <c r="X12" s="48"/>
      <c r="Y12" s="48"/>
      <c r="Z12" s="48"/>
      <c r="AA12" s="48"/>
      <c r="AB12" s="48"/>
    </row>
    <row r="13" spans="1:28" ht="13.5" customHeight="1">
      <c r="A13" s="37"/>
      <c r="B13" s="209" t="s">
        <v>138</v>
      </c>
      <c r="C13" s="209"/>
      <c r="D13" s="157"/>
      <c r="E13" s="212" t="s">
        <v>116</v>
      </c>
      <c r="F13" s="212"/>
      <c r="G13" s="212"/>
      <c r="H13" s="212"/>
      <c r="I13" s="212"/>
      <c r="J13" s="212"/>
      <c r="K13" s="212"/>
      <c r="L13" s="86"/>
      <c r="M13" s="210">
        <v>0</v>
      </c>
      <c r="N13" s="210"/>
      <c r="O13" s="210"/>
      <c r="P13" s="75"/>
      <c r="Q13" s="75"/>
      <c r="R13" s="75"/>
      <c r="S13" s="75"/>
      <c r="T13" s="75"/>
      <c r="U13" s="75"/>
      <c r="V13" s="75"/>
      <c r="W13" s="75"/>
      <c r="X13" s="48"/>
      <c r="Y13" s="48"/>
      <c r="Z13" s="48"/>
      <c r="AA13" s="48"/>
      <c r="AB13" s="48"/>
    </row>
    <row r="14" spans="1:28" ht="13.5" customHeight="1">
      <c r="A14" s="37"/>
      <c r="B14" s="209" t="s">
        <v>6</v>
      </c>
      <c r="C14" s="209"/>
      <c r="D14" s="157"/>
      <c r="E14" s="212"/>
      <c r="F14" s="212"/>
      <c r="G14" s="212"/>
      <c r="H14" s="212"/>
      <c r="I14" s="212"/>
      <c r="J14" s="212"/>
      <c r="K14" s="212"/>
      <c r="L14" s="86"/>
      <c r="M14" s="210">
        <v>0</v>
      </c>
      <c r="N14" s="210"/>
      <c r="O14" s="210"/>
      <c r="P14" s="75"/>
      <c r="Q14" s="75"/>
      <c r="R14" s="75"/>
      <c r="S14" s="75"/>
      <c r="T14" s="75"/>
      <c r="U14" s="75"/>
      <c r="V14" s="75"/>
      <c r="W14" s="75"/>
      <c r="X14" s="48"/>
      <c r="Y14" s="48"/>
      <c r="Z14" s="48"/>
      <c r="AA14" s="48"/>
      <c r="AB14" s="48"/>
    </row>
    <row r="15" spans="1:28" ht="13.5" customHeight="1">
      <c r="A15" s="37"/>
      <c r="B15" s="209" t="s">
        <v>56</v>
      </c>
      <c r="C15" s="209"/>
      <c r="D15" s="157"/>
      <c r="E15" s="228"/>
      <c r="F15" s="228"/>
      <c r="G15" s="228"/>
      <c r="H15" s="228"/>
      <c r="I15" s="228"/>
      <c r="J15" s="228"/>
      <c r="K15" s="228"/>
      <c r="L15" s="86"/>
      <c r="M15" s="229">
        <v>0</v>
      </c>
      <c r="N15" s="229"/>
      <c r="O15" s="229"/>
      <c r="P15" s="75"/>
      <c r="Q15" s="75"/>
      <c r="R15" s="75"/>
      <c r="S15" s="75"/>
      <c r="T15" s="75"/>
      <c r="U15" s="75"/>
      <c r="V15" s="75"/>
      <c r="W15" s="75"/>
      <c r="X15" s="48"/>
      <c r="Y15" s="48"/>
      <c r="Z15" s="48"/>
      <c r="AA15" s="48"/>
      <c r="AB15" s="48"/>
    </row>
    <row r="16" spans="1:28" ht="13.5" customHeight="1">
      <c r="A16" s="37"/>
      <c r="B16" s="231" t="s">
        <v>117</v>
      </c>
      <c r="C16" s="231"/>
      <c r="D16" s="157"/>
      <c r="E16" s="228" t="s">
        <v>115</v>
      </c>
      <c r="F16" s="228"/>
      <c r="G16" s="228"/>
      <c r="H16" s="228"/>
      <c r="I16" s="228"/>
      <c r="J16" s="228"/>
      <c r="K16" s="228"/>
      <c r="L16" s="86"/>
      <c r="M16" s="226">
        <v>0</v>
      </c>
      <c r="N16" s="226"/>
      <c r="O16" s="226"/>
      <c r="P16" s="75"/>
      <c r="Q16" s="75"/>
      <c r="R16" s="75"/>
      <c r="S16" s="75"/>
      <c r="T16" s="75"/>
      <c r="U16" s="75"/>
      <c r="V16" s="75"/>
      <c r="W16" s="75"/>
      <c r="X16" s="48"/>
      <c r="Y16" s="48"/>
      <c r="Z16" s="48"/>
      <c r="AA16" s="48"/>
      <c r="AB16" s="48"/>
    </row>
    <row r="17" spans="1:28" ht="13.5" customHeight="1">
      <c r="A17" s="37"/>
      <c r="B17" s="235"/>
      <c r="C17" s="235"/>
      <c r="D17" s="157"/>
      <c r="E17" s="228"/>
      <c r="F17" s="228"/>
      <c r="G17" s="228"/>
      <c r="H17" s="228"/>
      <c r="I17" s="228"/>
      <c r="J17" s="228"/>
      <c r="K17" s="228"/>
      <c r="L17" s="86"/>
      <c r="M17" s="226">
        <v>0</v>
      </c>
      <c r="N17" s="226"/>
      <c r="O17" s="226"/>
      <c r="P17" s="75"/>
      <c r="Q17" s="75"/>
      <c r="R17" s="75"/>
      <c r="S17" s="75"/>
      <c r="T17" s="75"/>
      <c r="U17" s="75"/>
      <c r="V17" s="75"/>
      <c r="W17" s="75"/>
      <c r="X17" s="48"/>
      <c r="Y17" s="48"/>
      <c r="Z17" s="48"/>
      <c r="AA17" s="48"/>
      <c r="AB17" s="48"/>
    </row>
    <row r="18" spans="1:28" ht="13.5" customHeight="1">
      <c r="A18" s="37"/>
      <c r="B18" s="238"/>
      <c r="C18" s="238"/>
      <c r="D18" s="157"/>
      <c r="E18" s="228"/>
      <c r="F18" s="228"/>
      <c r="G18" s="228"/>
      <c r="H18" s="228"/>
      <c r="I18" s="228"/>
      <c r="J18" s="228"/>
      <c r="K18" s="228"/>
      <c r="L18" s="86"/>
      <c r="M18" s="226">
        <v>0</v>
      </c>
      <c r="N18" s="226"/>
      <c r="O18" s="226"/>
      <c r="P18" s="75"/>
      <c r="Q18" s="75"/>
      <c r="R18" s="75"/>
      <c r="S18" s="75"/>
      <c r="T18" s="75"/>
      <c r="U18" s="75"/>
      <c r="V18" s="75"/>
      <c r="W18" s="75"/>
      <c r="X18" s="48"/>
      <c r="Y18" s="48"/>
      <c r="Z18" s="48"/>
      <c r="AA18" s="48"/>
      <c r="AB18" s="48"/>
    </row>
    <row r="19" spans="1:28" ht="13.5" customHeight="1">
      <c r="A19" s="37"/>
      <c r="B19" s="238"/>
      <c r="C19" s="238"/>
      <c r="D19" s="157"/>
      <c r="E19" s="228"/>
      <c r="F19" s="228"/>
      <c r="G19" s="228"/>
      <c r="H19" s="228"/>
      <c r="I19" s="228"/>
      <c r="J19" s="228"/>
      <c r="K19" s="228"/>
      <c r="L19" s="86"/>
      <c r="M19" s="226">
        <v>0</v>
      </c>
      <c r="N19" s="226"/>
      <c r="O19" s="226"/>
      <c r="P19" s="75"/>
      <c r="Q19" s="75"/>
      <c r="R19" s="75"/>
      <c r="S19" s="75"/>
      <c r="T19" s="75"/>
      <c r="U19" s="75"/>
      <c r="V19" s="75"/>
      <c r="W19" s="75"/>
      <c r="X19" s="48"/>
      <c r="Y19" s="48"/>
      <c r="Z19" s="48"/>
      <c r="AA19" s="48"/>
      <c r="AB19" s="48"/>
    </row>
    <row r="20" spans="1:28" ht="13.5" customHeight="1">
      <c r="A20" s="37"/>
      <c r="B20" s="230" t="s">
        <v>7</v>
      </c>
      <c r="C20" s="230"/>
      <c r="D20" s="157"/>
      <c r="E20" s="236"/>
      <c r="F20" s="236"/>
      <c r="G20" s="236"/>
      <c r="H20" s="236"/>
      <c r="I20" s="236"/>
      <c r="J20" s="236"/>
      <c r="K20" s="236"/>
      <c r="L20" s="86"/>
      <c r="M20" s="237">
        <v>0</v>
      </c>
      <c r="N20" s="237"/>
      <c r="O20" s="237"/>
      <c r="P20" s="75"/>
      <c r="Q20" s="75"/>
      <c r="R20" s="75"/>
      <c r="S20" s="75"/>
      <c r="T20" s="75"/>
      <c r="U20" s="75"/>
      <c r="V20" s="75"/>
      <c r="W20" s="75"/>
      <c r="X20" s="48"/>
      <c r="Y20" s="48"/>
      <c r="Z20" s="48"/>
      <c r="AA20" s="48"/>
      <c r="AB20" s="48"/>
    </row>
    <row r="21" spans="1:28" ht="13.5" customHeight="1">
      <c r="A21" s="37"/>
      <c r="B21" s="164" t="s">
        <v>55</v>
      </c>
      <c r="C21" s="165"/>
      <c r="D21" s="49"/>
      <c r="E21" s="240"/>
      <c r="F21" s="240"/>
      <c r="G21" s="240"/>
      <c r="H21" s="240"/>
      <c r="I21" s="240"/>
      <c r="J21" s="240"/>
      <c r="K21" s="240"/>
      <c r="L21" s="86"/>
      <c r="M21" s="239">
        <f>SUM(M12:M20)</f>
        <v>0</v>
      </c>
      <c r="N21" s="239"/>
      <c r="O21" s="239"/>
      <c r="P21" s="75"/>
      <c r="Q21" s="75"/>
      <c r="R21" s="75"/>
      <c r="S21" s="75"/>
      <c r="T21" s="75"/>
      <c r="U21" s="75"/>
      <c r="V21" s="75"/>
      <c r="W21" s="75"/>
      <c r="X21" s="48"/>
      <c r="Y21" s="48"/>
      <c r="Z21" s="48"/>
      <c r="AA21" s="48"/>
      <c r="AB21" s="48"/>
    </row>
    <row r="22" spans="1:28" ht="13.5" customHeight="1">
      <c r="A22" s="37"/>
      <c r="B22" s="49"/>
      <c r="C22" s="49"/>
      <c r="D22" s="49"/>
      <c r="E22" s="86"/>
      <c r="F22" s="86"/>
      <c r="G22" s="86"/>
      <c r="H22" s="86"/>
      <c r="I22" s="86"/>
      <c r="J22" s="86"/>
      <c r="K22" s="86"/>
      <c r="L22" s="86"/>
      <c r="M22" s="166"/>
      <c r="N22" s="166"/>
      <c r="O22" s="166"/>
      <c r="P22" s="75"/>
      <c r="Q22" s="75"/>
      <c r="R22" s="75"/>
      <c r="S22" s="75"/>
      <c r="T22" s="75"/>
      <c r="U22" s="75"/>
      <c r="V22" s="75"/>
      <c r="W22" s="75"/>
      <c r="X22" s="48"/>
      <c r="Y22" s="48"/>
      <c r="Z22" s="48"/>
      <c r="AA22" s="48"/>
      <c r="AB22" s="48"/>
    </row>
    <row r="23" spans="1:28" ht="13.5" customHeight="1">
      <c r="A23" s="37"/>
      <c r="B23" s="167" t="s">
        <v>54</v>
      </c>
      <c r="C23" s="49"/>
      <c r="D23" s="49"/>
      <c r="E23" s="86"/>
      <c r="F23" s="86"/>
      <c r="G23" s="86"/>
      <c r="H23" s="86"/>
      <c r="I23" s="86"/>
      <c r="J23" s="86"/>
      <c r="K23" s="86"/>
      <c r="L23" s="86"/>
      <c r="M23" s="239">
        <f>SUM(-M9+M21)</f>
        <v>0</v>
      </c>
      <c r="N23" s="239"/>
      <c r="O23" s="239"/>
      <c r="P23" s="75"/>
      <c r="Q23" s="75"/>
      <c r="R23" s="75"/>
      <c r="S23" s="75"/>
      <c r="T23" s="75"/>
      <c r="U23" s="75"/>
      <c r="V23" s="75"/>
      <c r="W23" s="75"/>
      <c r="X23" s="48"/>
      <c r="Y23" s="48"/>
      <c r="Z23" s="48"/>
      <c r="AA23" s="48"/>
      <c r="AB23" s="48"/>
    </row>
    <row r="24" spans="1:28" ht="13.5" customHeight="1">
      <c r="A24" s="37"/>
      <c r="B24" s="167"/>
      <c r="C24" s="49"/>
      <c r="D24" s="49"/>
      <c r="E24" s="86"/>
      <c r="F24" s="86"/>
      <c r="G24" s="86"/>
      <c r="H24" s="86"/>
      <c r="I24" s="86"/>
      <c r="J24" s="86"/>
      <c r="K24" s="86"/>
      <c r="L24" s="86"/>
      <c r="M24" s="166"/>
      <c r="N24" s="166"/>
      <c r="O24" s="166"/>
      <c r="P24" s="75"/>
      <c r="Q24" s="75"/>
      <c r="R24" s="75"/>
      <c r="S24" s="75"/>
      <c r="T24" s="75"/>
      <c r="U24" s="75"/>
      <c r="V24" s="75"/>
      <c r="W24" s="75"/>
      <c r="X24" s="48"/>
      <c r="Y24" s="48"/>
      <c r="Z24" s="48"/>
      <c r="AA24" s="48"/>
      <c r="AB24" s="48"/>
    </row>
    <row r="25" spans="1:28" ht="13.5" customHeight="1">
      <c r="A25" s="37"/>
      <c r="B25" s="168" t="s">
        <v>57</v>
      </c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75"/>
      <c r="Q25" s="75"/>
      <c r="R25" s="75"/>
      <c r="S25" s="75"/>
      <c r="T25" s="75"/>
      <c r="U25" s="75"/>
      <c r="V25" s="75"/>
      <c r="W25" s="75"/>
      <c r="X25" s="48"/>
      <c r="Y25" s="48"/>
      <c r="Z25" s="48"/>
      <c r="AA25" s="48"/>
      <c r="AB25" s="48"/>
    </row>
    <row r="26" spans="1:28" ht="13.5" customHeight="1">
      <c r="A26" s="37"/>
      <c r="B26" s="219" t="s">
        <v>58</v>
      </c>
      <c r="C26" s="219"/>
      <c r="D26" s="49"/>
      <c r="E26" s="169" t="s">
        <v>22</v>
      </c>
      <c r="F26" s="170"/>
      <c r="G26" s="169" t="s">
        <v>31</v>
      </c>
      <c r="H26" s="170"/>
      <c r="I26" s="234" t="s">
        <v>32</v>
      </c>
      <c r="J26" s="234"/>
      <c r="K26" s="234"/>
      <c r="L26" s="48"/>
      <c r="M26" s="211" t="s">
        <v>33</v>
      </c>
      <c r="N26" s="211"/>
      <c r="O26" s="211"/>
      <c r="P26" s="75"/>
      <c r="Q26" s="75"/>
      <c r="R26" s="75"/>
      <c r="S26" s="75"/>
      <c r="T26" s="75"/>
      <c r="U26" s="75"/>
      <c r="V26" s="75"/>
      <c r="W26" s="75"/>
      <c r="X26" s="48"/>
      <c r="Y26" s="48"/>
      <c r="Z26" s="48"/>
      <c r="AA26" s="48"/>
      <c r="AB26" s="48"/>
    </row>
    <row r="27" spans="1:28" ht="13.5" customHeight="1">
      <c r="A27" s="37"/>
      <c r="B27" s="227" t="str">
        <f>B36</f>
        <v>bestehende Hypothek</v>
      </c>
      <c r="C27" s="227"/>
      <c r="D27" s="86"/>
      <c r="E27" s="171">
        <f>E36</f>
        <v>0</v>
      </c>
      <c r="F27" s="172"/>
      <c r="G27" s="116" t="str">
        <f>IF(E27&gt;0,1,"")</f>
        <v/>
      </c>
      <c r="H27" s="173"/>
      <c r="I27" s="241"/>
      <c r="J27" s="241"/>
      <c r="K27" s="241"/>
      <c r="L27" s="75"/>
      <c r="M27" s="242">
        <f>IF(E27=0,0,E27/'Allgemeine Angaben'!D17)</f>
        <v>0</v>
      </c>
      <c r="N27" s="242"/>
      <c r="O27" s="242"/>
      <c r="P27" s="232"/>
      <c r="Q27" s="232"/>
      <c r="R27" s="232"/>
      <c r="S27" s="232"/>
      <c r="T27" s="232"/>
      <c r="U27" s="232"/>
      <c r="V27" s="232"/>
      <c r="W27" s="232"/>
      <c r="X27" s="232"/>
    </row>
    <row r="28" spans="1:28" ht="13.5" customHeight="1">
      <c r="A28" s="37"/>
      <c r="B28" s="217" t="s">
        <v>92</v>
      </c>
      <c r="C28" s="217"/>
      <c r="D28" s="86"/>
      <c r="E28" s="171">
        <f>SUM(M12:O13)</f>
        <v>0</v>
      </c>
      <c r="F28" s="172"/>
      <c r="G28" s="116" t="str">
        <f>IF(E28&gt;0,2,"")</f>
        <v/>
      </c>
      <c r="H28" s="173"/>
      <c r="I28" s="214"/>
      <c r="J28" s="214"/>
      <c r="K28" s="214"/>
      <c r="L28" s="75"/>
      <c r="M28" s="215">
        <f>IF(E28=0,0,SUM(E27:E28)/'Allgemeine Angaben'!D17)</f>
        <v>0</v>
      </c>
      <c r="N28" s="215"/>
      <c r="O28" s="215"/>
      <c r="P28" s="75"/>
      <c r="Q28" s="75"/>
      <c r="R28" s="75"/>
      <c r="S28" s="75"/>
      <c r="T28" s="75"/>
      <c r="U28" s="75"/>
      <c r="V28" s="75"/>
      <c r="W28" s="75"/>
      <c r="X28" s="48"/>
      <c r="Y28" s="48"/>
      <c r="Z28" s="48"/>
      <c r="AA28" s="48"/>
      <c r="AB28" s="48"/>
    </row>
    <row r="29" spans="1:28" ht="13.5" customHeight="1">
      <c r="A29" s="37"/>
      <c r="B29" s="217" t="str">
        <f>B37</f>
        <v>bestehender Investitionskredit</v>
      </c>
      <c r="C29" s="217"/>
      <c r="D29" s="86"/>
      <c r="E29" s="171">
        <f>E37</f>
        <v>0</v>
      </c>
      <c r="F29" s="172"/>
      <c r="G29" s="116" t="str">
        <f>IF(E29&gt;0,3,"")</f>
        <v/>
      </c>
      <c r="H29" s="173"/>
      <c r="I29" s="214"/>
      <c r="J29" s="214"/>
      <c r="K29" s="214"/>
      <c r="L29" s="75"/>
      <c r="M29" s="215">
        <f>IF(E29=0,0,SUM(E27:E29)/'Allgemeine Angaben'!D17)</f>
        <v>0</v>
      </c>
      <c r="N29" s="215"/>
      <c r="O29" s="215"/>
      <c r="P29" s="75"/>
      <c r="Q29" s="75"/>
      <c r="R29" s="75"/>
      <c r="S29" s="75"/>
      <c r="T29" s="75"/>
      <c r="U29" s="75"/>
      <c r="V29" s="75"/>
      <c r="W29" s="75"/>
      <c r="X29" s="48"/>
      <c r="Y29" s="48"/>
      <c r="Z29" s="48"/>
      <c r="AA29" s="48"/>
      <c r="AB29" s="48"/>
    </row>
    <row r="30" spans="1:28" ht="13.5" customHeight="1">
      <c r="A30" s="37"/>
      <c r="B30" s="217" t="str">
        <f>"neuer "&amp;B14</f>
        <v>neuer Investitionskredit (Gesuch)</v>
      </c>
      <c r="C30" s="217"/>
      <c r="D30" s="86"/>
      <c r="E30" s="171">
        <f>M14</f>
        <v>0</v>
      </c>
      <c r="F30" s="172"/>
      <c r="G30" s="116" t="str">
        <f>IF(E30&gt;0,4,"")</f>
        <v/>
      </c>
      <c r="H30" s="173"/>
      <c r="I30" s="214"/>
      <c r="J30" s="214"/>
      <c r="K30" s="214"/>
      <c r="L30" s="75"/>
      <c r="M30" s="215">
        <f>IF(E30=0,0,SUM(E27:E30)/'Allgemeine Angaben'!D17)</f>
        <v>0</v>
      </c>
      <c r="N30" s="215"/>
      <c r="O30" s="215"/>
      <c r="P30" s="75"/>
      <c r="Q30" s="75"/>
      <c r="R30" s="75"/>
      <c r="S30" s="75"/>
      <c r="T30" s="75"/>
      <c r="U30" s="75"/>
      <c r="V30" s="75"/>
      <c r="W30" s="75"/>
      <c r="X30" s="48"/>
      <c r="Y30" s="48"/>
      <c r="Z30" s="48"/>
      <c r="AA30" s="48"/>
      <c r="AB30" s="48"/>
    </row>
    <row r="31" spans="1:28" ht="13.5" customHeight="1">
      <c r="A31" s="37"/>
      <c r="B31" s="209" t="str">
        <f>B15</f>
        <v>Bürgschaft</v>
      </c>
      <c r="C31" s="209"/>
      <c r="D31" s="86"/>
      <c r="E31" s="171">
        <f>M15</f>
        <v>0</v>
      </c>
      <c r="F31" s="172"/>
      <c r="G31" s="116" t="str">
        <f>IF(E31&gt;0,5,"")</f>
        <v/>
      </c>
      <c r="H31" s="173"/>
      <c r="I31" s="214"/>
      <c r="J31" s="214"/>
      <c r="K31" s="214"/>
      <c r="L31" s="75"/>
      <c r="M31" s="215">
        <f>IF(E31=0,0,SUM(E27:E31)/'Allgemeine Angaben'!D17)</f>
        <v>0</v>
      </c>
      <c r="N31" s="215"/>
      <c r="O31" s="215"/>
      <c r="P31" s="75"/>
      <c r="Q31" s="75"/>
      <c r="R31" s="75"/>
      <c r="S31" s="75"/>
      <c r="T31" s="75"/>
      <c r="U31" s="75"/>
      <c r="V31" s="75"/>
      <c r="W31" s="75"/>
      <c r="X31" s="48"/>
      <c r="Y31" s="48"/>
      <c r="Z31" s="48"/>
      <c r="AA31" s="48"/>
      <c r="AB31" s="48"/>
    </row>
    <row r="32" spans="1:28" ht="13.5" customHeight="1">
      <c r="A32" s="37"/>
      <c r="B32" s="218"/>
      <c r="C32" s="218"/>
      <c r="D32" s="86"/>
      <c r="E32" s="122"/>
      <c r="F32" s="172"/>
      <c r="G32" s="116" t="str">
        <f>IF(E32&gt;0,6,"")</f>
        <v/>
      </c>
      <c r="H32" s="173"/>
      <c r="I32" s="214"/>
      <c r="J32" s="214"/>
      <c r="K32" s="214"/>
      <c r="L32" s="75"/>
      <c r="M32" s="215">
        <f>IF(E32=0,0,SUM(E27:E32)/'Allgemeine Angaben'!D17)</f>
        <v>0</v>
      </c>
      <c r="N32" s="215"/>
      <c r="O32" s="215"/>
      <c r="P32" s="75"/>
      <c r="Q32" s="75"/>
      <c r="R32" s="75"/>
      <c r="S32" s="75"/>
      <c r="T32" s="75"/>
      <c r="U32" s="75"/>
      <c r="V32" s="75"/>
      <c r="W32" s="75"/>
      <c r="X32" s="48"/>
      <c r="Y32" s="48"/>
      <c r="Z32" s="48"/>
      <c r="AA32" s="48"/>
      <c r="AB32" s="48"/>
    </row>
    <row r="33" spans="1:28" ht="13.5" customHeight="1">
      <c r="A33" s="37"/>
      <c r="B33" s="48"/>
      <c r="C33" s="48"/>
      <c r="D33" s="48"/>
      <c r="E33" s="172"/>
      <c r="F33" s="172"/>
      <c r="G33" s="49"/>
      <c r="H33" s="49"/>
      <c r="I33" s="49"/>
      <c r="J33" s="49"/>
      <c r="K33" s="48"/>
      <c r="L33" s="48"/>
      <c r="M33" s="48"/>
      <c r="N33" s="48"/>
      <c r="O33" s="174"/>
      <c r="P33" s="75"/>
      <c r="Q33" s="75"/>
      <c r="R33" s="75"/>
      <c r="S33" s="75"/>
      <c r="T33" s="75"/>
      <c r="U33" s="75"/>
      <c r="V33" s="75"/>
      <c r="W33" s="75"/>
      <c r="X33" s="48"/>
      <c r="Y33" s="48"/>
      <c r="Z33" s="48"/>
      <c r="AA33" s="48"/>
      <c r="AB33" s="48"/>
    </row>
    <row r="34" spans="1:28" ht="13.5" customHeight="1">
      <c r="A34" s="37"/>
      <c r="B34" s="168" t="s">
        <v>59</v>
      </c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75"/>
      <c r="Q34" s="75"/>
      <c r="R34" s="75"/>
      <c r="S34" s="75"/>
      <c r="T34" s="75"/>
      <c r="U34" s="75"/>
      <c r="V34" s="75"/>
      <c r="W34" s="75"/>
      <c r="X34" s="48"/>
      <c r="Y34" s="48"/>
      <c r="Z34" s="48"/>
      <c r="AA34" s="48"/>
      <c r="AB34" s="48"/>
    </row>
    <row r="35" spans="1:28" ht="13.5" customHeight="1">
      <c r="A35" s="37"/>
      <c r="B35" s="219" t="s">
        <v>90</v>
      </c>
      <c r="C35" s="219"/>
      <c r="D35" s="49"/>
      <c r="E35" s="169" t="s">
        <v>105</v>
      </c>
      <c r="F35" s="170"/>
      <c r="G35" s="169" t="s">
        <v>34</v>
      </c>
      <c r="H35" s="170"/>
      <c r="I35" s="175" t="s">
        <v>137</v>
      </c>
      <c r="J35" s="160"/>
      <c r="K35" s="175" t="s">
        <v>8</v>
      </c>
      <c r="L35" s="48"/>
      <c r="M35" s="211" t="s">
        <v>107</v>
      </c>
      <c r="N35" s="211"/>
      <c r="O35" s="211"/>
      <c r="P35" s="75"/>
      <c r="Q35" s="75"/>
      <c r="R35" s="75"/>
      <c r="S35" s="75"/>
      <c r="T35" s="75"/>
      <c r="U35" s="75"/>
      <c r="V35" s="75"/>
      <c r="W35" s="75"/>
      <c r="X35" s="48"/>
      <c r="Y35" s="48"/>
      <c r="Z35" s="48"/>
      <c r="AA35" s="48"/>
      <c r="AB35" s="48"/>
    </row>
    <row r="36" spans="1:28" ht="13.5" customHeight="1">
      <c r="A36" s="37"/>
      <c r="B36" s="227" t="s">
        <v>5</v>
      </c>
      <c r="C36" s="227"/>
      <c r="D36" s="86"/>
      <c r="E36" s="140">
        <v>0</v>
      </c>
      <c r="F36" s="172"/>
      <c r="G36" s="117">
        <v>0.04</v>
      </c>
      <c r="H36" s="173"/>
      <c r="I36" s="176">
        <f>E36*G36</f>
        <v>0</v>
      </c>
      <c r="J36" s="177"/>
      <c r="K36" s="118"/>
      <c r="L36" s="75"/>
      <c r="M36" s="213">
        <f>IF(K36="",0,E36/K36)</f>
        <v>0</v>
      </c>
      <c r="N36" s="213"/>
      <c r="O36" s="213"/>
      <c r="P36" s="75"/>
      <c r="Q36" s="75"/>
      <c r="R36" s="75"/>
      <c r="S36" s="75"/>
      <c r="T36" s="75"/>
      <c r="U36" s="75"/>
      <c r="V36" s="75"/>
      <c r="W36" s="75"/>
      <c r="X36" s="48"/>
      <c r="Y36" s="48"/>
      <c r="Z36" s="48"/>
      <c r="AA36" s="48"/>
      <c r="AB36" s="48"/>
    </row>
    <row r="37" spans="1:28" ht="13.5" customHeight="1">
      <c r="A37" s="37"/>
      <c r="B37" s="217" t="s">
        <v>35</v>
      </c>
      <c r="C37" s="217"/>
      <c r="D37" s="86"/>
      <c r="E37" s="141">
        <v>0</v>
      </c>
      <c r="F37" s="172"/>
      <c r="G37" s="117">
        <v>0</v>
      </c>
      <c r="H37" s="173"/>
      <c r="I37" s="178">
        <f>E37*G37</f>
        <v>0</v>
      </c>
      <c r="J37" s="177"/>
      <c r="K37" s="119"/>
      <c r="L37" s="75"/>
      <c r="M37" s="213">
        <f>IF(K37="",0,E37/K37)</f>
        <v>0</v>
      </c>
      <c r="N37" s="213"/>
      <c r="O37" s="213"/>
      <c r="P37" s="75"/>
      <c r="Q37" s="75"/>
      <c r="R37" s="75"/>
      <c r="S37" s="75"/>
      <c r="T37" s="75"/>
      <c r="U37" s="75"/>
      <c r="V37" s="75"/>
      <c r="W37" s="75"/>
      <c r="X37" s="48"/>
      <c r="Y37" s="48"/>
      <c r="Z37" s="48"/>
      <c r="AA37" s="48"/>
      <c r="AB37" s="48"/>
    </row>
    <row r="38" spans="1:28" ht="13.5" customHeight="1">
      <c r="A38" s="37"/>
      <c r="B38" s="217" t="s">
        <v>129</v>
      </c>
      <c r="C38" s="217"/>
      <c r="D38" s="86"/>
      <c r="E38" s="141">
        <v>0</v>
      </c>
      <c r="F38" s="172"/>
      <c r="G38" s="133">
        <v>0</v>
      </c>
      <c r="H38" s="173"/>
      <c r="I38" s="178">
        <f>E38*G38</f>
        <v>0</v>
      </c>
      <c r="J38" s="177"/>
      <c r="K38" s="119"/>
      <c r="L38" s="75"/>
      <c r="M38" s="213">
        <f>IF(K38="",0,E38/K38)</f>
        <v>0</v>
      </c>
      <c r="N38" s="213"/>
      <c r="O38" s="213"/>
      <c r="P38" s="75"/>
      <c r="Q38" s="75"/>
      <c r="R38" s="75"/>
      <c r="S38" s="75"/>
      <c r="T38" s="75"/>
      <c r="U38" s="75"/>
      <c r="V38" s="75"/>
      <c r="W38" s="75"/>
      <c r="X38" s="48"/>
      <c r="Y38" s="48"/>
      <c r="Z38" s="48"/>
      <c r="AA38" s="48"/>
      <c r="AB38" s="48"/>
    </row>
    <row r="39" spans="1:28" ht="13.5" customHeight="1">
      <c r="A39" s="37"/>
      <c r="B39" s="231"/>
      <c r="C39" s="231"/>
      <c r="D39" s="86"/>
      <c r="E39" s="141">
        <v>0</v>
      </c>
      <c r="F39" s="172"/>
      <c r="G39" s="133">
        <v>0</v>
      </c>
      <c r="H39" s="173"/>
      <c r="I39" s="178">
        <f t="shared" ref="I39:I40" si="0">E39*G39</f>
        <v>0</v>
      </c>
      <c r="J39" s="177"/>
      <c r="K39" s="132"/>
      <c r="L39" s="75"/>
      <c r="M39" s="213">
        <f t="shared" ref="M39:M40" si="1">IF(K39="",0,E39/K39)</f>
        <v>0</v>
      </c>
      <c r="N39" s="213"/>
      <c r="O39" s="213"/>
      <c r="P39" s="75"/>
      <c r="Q39" s="75"/>
      <c r="R39" s="75"/>
      <c r="S39" s="75"/>
      <c r="T39" s="75"/>
      <c r="U39" s="75"/>
      <c r="V39" s="75"/>
      <c r="W39" s="75"/>
      <c r="X39" s="48"/>
      <c r="Y39" s="48"/>
      <c r="Z39" s="48"/>
      <c r="AA39" s="48"/>
      <c r="AB39" s="48"/>
    </row>
    <row r="40" spans="1:28" ht="13.5" customHeight="1">
      <c r="A40" s="37"/>
      <c r="B40" s="231"/>
      <c r="C40" s="231"/>
      <c r="D40" s="86"/>
      <c r="E40" s="141">
        <v>0</v>
      </c>
      <c r="F40" s="172"/>
      <c r="G40" s="133">
        <v>0</v>
      </c>
      <c r="H40" s="173"/>
      <c r="I40" s="178">
        <f t="shared" si="0"/>
        <v>0</v>
      </c>
      <c r="J40" s="177"/>
      <c r="K40" s="132"/>
      <c r="L40" s="75"/>
      <c r="M40" s="213">
        <f t="shared" si="1"/>
        <v>0</v>
      </c>
      <c r="N40" s="213"/>
      <c r="O40" s="213"/>
      <c r="P40" s="75"/>
      <c r="Q40" s="75"/>
      <c r="R40" s="75"/>
      <c r="S40" s="75"/>
      <c r="T40" s="75"/>
      <c r="U40" s="75"/>
      <c r="V40" s="75"/>
      <c r="W40" s="75"/>
      <c r="X40" s="48"/>
      <c r="Y40" s="48"/>
      <c r="Z40" s="48"/>
      <c r="AA40" s="48"/>
      <c r="AB40" s="48"/>
    </row>
    <row r="41" spans="1:28" ht="13.5" customHeight="1">
      <c r="A41" s="37"/>
      <c r="B41" s="231"/>
      <c r="C41" s="231"/>
      <c r="D41" s="86"/>
      <c r="E41" s="142">
        <v>0</v>
      </c>
      <c r="F41" s="172"/>
      <c r="G41" s="120">
        <v>0</v>
      </c>
      <c r="H41" s="173"/>
      <c r="I41" s="179">
        <f>E41*G41</f>
        <v>0</v>
      </c>
      <c r="J41" s="177"/>
      <c r="K41" s="121"/>
      <c r="L41" s="75"/>
      <c r="M41" s="213">
        <f>IF(K41="",0,E41/K41)</f>
        <v>0</v>
      </c>
      <c r="N41" s="213"/>
      <c r="O41" s="213"/>
      <c r="P41" s="75"/>
      <c r="Q41" s="75"/>
      <c r="R41" s="75"/>
      <c r="S41" s="75"/>
      <c r="T41" s="75"/>
      <c r="U41" s="75"/>
      <c r="V41" s="75"/>
      <c r="W41" s="75"/>
      <c r="X41" s="48"/>
      <c r="Y41" s="48"/>
      <c r="Z41" s="48"/>
      <c r="AA41" s="48"/>
      <c r="AB41" s="48"/>
    </row>
    <row r="42" spans="1:28" ht="13.5" customHeight="1">
      <c r="A42" s="37"/>
      <c r="B42" s="180" t="s">
        <v>36</v>
      </c>
      <c r="C42" s="180"/>
      <c r="D42" s="86"/>
      <c r="E42" s="181">
        <f>SUM(E36:E41)</f>
        <v>0</v>
      </c>
      <c r="F42" s="172"/>
      <c r="G42" s="182">
        <f>IF(E42&lt;=0,0,(I42/E42))</f>
        <v>0</v>
      </c>
      <c r="H42" s="173"/>
      <c r="I42" s="181">
        <f>SUM(I36:I41)</f>
        <v>0</v>
      </c>
      <c r="J42" s="177"/>
      <c r="K42" s="183"/>
      <c r="L42" s="48"/>
      <c r="M42" s="255">
        <f>SUM(M36:O41)</f>
        <v>0</v>
      </c>
      <c r="N42" s="255"/>
      <c r="O42" s="255"/>
      <c r="P42" s="75"/>
      <c r="Q42" s="75"/>
      <c r="R42" s="75"/>
      <c r="S42" s="75"/>
      <c r="T42" s="75"/>
      <c r="U42" s="75"/>
      <c r="V42" s="75"/>
      <c r="W42" s="75"/>
      <c r="X42" s="48"/>
      <c r="Y42" s="48"/>
      <c r="Z42" s="48"/>
      <c r="AA42" s="48"/>
      <c r="AB42" s="48"/>
    </row>
    <row r="43" spans="1:28" ht="3.95" customHeight="1">
      <c r="A43" s="37"/>
      <c r="B43" s="86"/>
      <c r="C43" s="86"/>
      <c r="D43" s="86"/>
      <c r="E43" s="184"/>
      <c r="F43" s="172"/>
      <c r="G43" s="185"/>
      <c r="H43" s="173"/>
      <c r="I43" s="184"/>
      <c r="J43" s="177"/>
      <c r="K43" s="186"/>
      <c r="L43" s="48"/>
      <c r="M43" s="184"/>
      <c r="N43" s="184"/>
      <c r="O43" s="184"/>
      <c r="P43" s="75"/>
      <c r="Q43" s="75"/>
      <c r="R43" s="75"/>
      <c r="S43" s="75"/>
      <c r="T43" s="75"/>
      <c r="U43" s="75"/>
      <c r="V43" s="75"/>
      <c r="W43" s="75"/>
      <c r="X43" s="48"/>
      <c r="Y43" s="48"/>
      <c r="Z43" s="48"/>
      <c r="AA43" s="48"/>
      <c r="AB43" s="48"/>
    </row>
    <row r="44" spans="1:28" ht="13.5" customHeight="1">
      <c r="A44" s="37"/>
      <c r="B44" s="86" t="str">
        <f>"* Schuldzinsen effektiv gemäss Buchhaltung: CHF "&amp;TEXT(IF(Tragbarkeitsberechnung!M13=0," - ",Tragbarkeitsberechnung!M13), "#'###")</f>
        <v xml:space="preserve">* Schuldzinsen effektiv gemäss Buchhaltung: CHF  - </v>
      </c>
      <c r="C44" s="86"/>
      <c r="D44" s="86"/>
      <c r="E44" s="184"/>
      <c r="F44" s="172"/>
      <c r="G44" s="185"/>
      <c r="H44" s="173"/>
      <c r="I44" s="184"/>
      <c r="J44" s="177"/>
      <c r="K44" s="186"/>
      <c r="L44" s="48"/>
      <c r="M44" s="184"/>
      <c r="N44" s="184"/>
      <c r="O44" s="184"/>
      <c r="P44" s="75"/>
      <c r="Q44" s="75"/>
      <c r="R44" s="75"/>
      <c r="S44" s="75"/>
      <c r="T44" s="75"/>
      <c r="U44" s="75"/>
      <c r="V44" s="75"/>
      <c r="W44" s="75"/>
      <c r="X44" s="48"/>
      <c r="Y44" s="48"/>
      <c r="Z44" s="48"/>
      <c r="AA44" s="48"/>
      <c r="AB44" s="48"/>
    </row>
    <row r="45" spans="1:28" ht="13.5" customHeight="1">
      <c r="A45" s="37"/>
      <c r="B45" s="86"/>
      <c r="C45" s="86"/>
      <c r="D45" s="86"/>
      <c r="E45" s="187"/>
      <c r="F45" s="172"/>
      <c r="G45" s="173"/>
      <c r="H45" s="173"/>
      <c r="I45" s="172"/>
      <c r="J45" s="172"/>
      <c r="K45" s="186"/>
      <c r="L45" s="172"/>
      <c r="M45" s="172"/>
      <c r="N45" s="172"/>
      <c r="O45" s="172"/>
      <c r="P45" s="75"/>
      <c r="Q45" s="75"/>
      <c r="R45" s="75"/>
      <c r="S45" s="75"/>
      <c r="T45" s="75"/>
      <c r="U45" s="75"/>
      <c r="V45" s="75"/>
      <c r="W45" s="75"/>
      <c r="X45" s="48"/>
      <c r="Y45" s="48"/>
      <c r="Z45" s="48"/>
      <c r="AA45" s="48"/>
      <c r="AB45" s="48"/>
    </row>
    <row r="46" spans="1:28" ht="13.5" customHeight="1">
      <c r="A46" s="37"/>
      <c r="B46" s="216" t="s">
        <v>91</v>
      </c>
      <c r="C46" s="216"/>
      <c r="D46" s="86"/>
      <c r="E46" s="188" t="s">
        <v>105</v>
      </c>
      <c r="F46" s="170"/>
      <c r="G46" s="169" t="s">
        <v>34</v>
      </c>
      <c r="H46" s="170"/>
      <c r="I46" s="39" t="s">
        <v>106</v>
      </c>
      <c r="J46" s="48"/>
      <c r="K46" s="39" t="s">
        <v>8</v>
      </c>
      <c r="L46" s="75"/>
      <c r="M46" s="211" t="s">
        <v>107</v>
      </c>
      <c r="N46" s="211"/>
      <c r="O46" s="211"/>
      <c r="P46" s="75"/>
      <c r="Q46" s="75"/>
      <c r="R46" s="75"/>
      <c r="S46" s="75"/>
      <c r="T46" s="75"/>
      <c r="U46" s="75"/>
      <c r="V46" s="75"/>
      <c r="W46" s="75"/>
      <c r="X46" s="48"/>
      <c r="Y46" s="48"/>
      <c r="Z46" s="48"/>
      <c r="AA46" s="48"/>
      <c r="AB46" s="48"/>
    </row>
    <row r="47" spans="1:28" ht="13.5" customHeight="1">
      <c r="A47" s="37"/>
      <c r="B47" s="227" t="str">
        <f>B12</f>
        <v>Aufstockung Hypothek bis EW</v>
      </c>
      <c r="C47" s="227"/>
      <c r="D47" s="86"/>
      <c r="E47" s="171">
        <f t="shared" ref="E47:E52" si="2">M12</f>
        <v>0</v>
      </c>
      <c r="F47" s="172"/>
      <c r="G47" s="117">
        <f>G36</f>
        <v>0.04</v>
      </c>
      <c r="H47" s="173"/>
      <c r="I47" s="176">
        <f t="shared" ref="I47:I55" si="3">E47*G47</f>
        <v>0</v>
      </c>
      <c r="J47" s="177"/>
      <c r="K47" s="118"/>
      <c r="L47" s="75"/>
      <c r="M47" s="213">
        <f t="shared" ref="M47:M50" si="4">IF(K47="",0,E47/K47)</f>
        <v>0</v>
      </c>
      <c r="N47" s="213"/>
      <c r="O47" s="213"/>
      <c r="P47" s="75"/>
      <c r="Q47" s="75"/>
      <c r="R47" s="75"/>
      <c r="S47" s="75"/>
      <c r="T47" s="75"/>
      <c r="U47" s="75"/>
      <c r="V47" s="75"/>
      <c r="W47" s="75"/>
      <c r="X47" s="48"/>
      <c r="Y47" s="48"/>
      <c r="Z47" s="48"/>
      <c r="AA47" s="48"/>
      <c r="AB47" s="48"/>
    </row>
    <row r="48" spans="1:28" ht="13.5" customHeight="1">
      <c r="A48" s="37"/>
      <c r="B48" s="217" t="str">
        <f>B13</f>
        <v>Aufstockung Hypothek EW bis BLG</v>
      </c>
      <c r="C48" s="217"/>
      <c r="D48" s="86"/>
      <c r="E48" s="171">
        <f t="shared" si="2"/>
        <v>0</v>
      </c>
      <c r="F48" s="172"/>
      <c r="G48" s="117">
        <v>4.4999999999999998E-2</v>
      </c>
      <c r="H48" s="173"/>
      <c r="I48" s="178">
        <f t="shared" si="3"/>
        <v>0</v>
      </c>
      <c r="J48" s="177"/>
      <c r="K48" s="119"/>
      <c r="L48" s="75"/>
      <c r="M48" s="213">
        <f t="shared" si="4"/>
        <v>0</v>
      </c>
      <c r="N48" s="213"/>
      <c r="O48" s="213"/>
      <c r="P48" s="75"/>
      <c r="Q48" s="75"/>
      <c r="R48" s="75"/>
      <c r="S48" s="75"/>
      <c r="T48" s="75"/>
      <c r="U48" s="75"/>
      <c r="V48" s="75"/>
      <c r="W48" s="75"/>
      <c r="X48" s="48"/>
      <c r="Y48" s="48"/>
      <c r="Z48" s="48"/>
      <c r="AA48" s="48"/>
      <c r="AB48" s="48"/>
    </row>
    <row r="49" spans="1:28" ht="13.5" customHeight="1">
      <c r="A49" s="37"/>
      <c r="B49" s="217" t="str">
        <f>B14</f>
        <v>Investitionskredit (Gesuch)</v>
      </c>
      <c r="C49" s="217"/>
      <c r="D49" s="86"/>
      <c r="E49" s="171">
        <f t="shared" si="2"/>
        <v>0</v>
      </c>
      <c r="F49" s="172"/>
      <c r="G49" s="117">
        <v>0</v>
      </c>
      <c r="H49" s="173"/>
      <c r="I49" s="178">
        <f t="shared" si="3"/>
        <v>0</v>
      </c>
      <c r="J49" s="177"/>
      <c r="K49" s="119"/>
      <c r="L49" s="75"/>
      <c r="M49" s="213">
        <f t="shared" si="4"/>
        <v>0</v>
      </c>
      <c r="N49" s="213"/>
      <c r="O49" s="213"/>
      <c r="P49" s="75"/>
      <c r="Q49" s="75"/>
      <c r="R49" s="75"/>
      <c r="S49" s="75"/>
      <c r="T49" s="75"/>
      <c r="U49" s="75"/>
      <c r="V49" s="75"/>
      <c r="W49" s="75"/>
      <c r="X49" s="48"/>
      <c r="Y49" s="48"/>
      <c r="Z49" s="48"/>
      <c r="AA49" s="48"/>
      <c r="AB49" s="48"/>
    </row>
    <row r="50" spans="1:28" ht="12.75" customHeight="1">
      <c r="A50" s="37"/>
      <c r="B50" s="217" t="str">
        <f>B15</f>
        <v>Bürgschaft</v>
      </c>
      <c r="C50" s="217"/>
      <c r="D50" s="86"/>
      <c r="E50" s="171">
        <f t="shared" si="2"/>
        <v>0</v>
      </c>
      <c r="F50" s="172"/>
      <c r="G50" s="117">
        <v>0</v>
      </c>
      <c r="H50" s="173"/>
      <c r="I50" s="178">
        <f t="shared" si="3"/>
        <v>0</v>
      </c>
      <c r="J50" s="177"/>
      <c r="K50" s="119"/>
      <c r="L50" s="75"/>
      <c r="M50" s="213">
        <f t="shared" si="4"/>
        <v>0</v>
      </c>
      <c r="N50" s="213"/>
      <c r="O50" s="213"/>
      <c r="P50" s="75"/>
      <c r="Q50" s="75"/>
      <c r="R50" s="75"/>
      <c r="S50" s="75"/>
      <c r="T50" s="75"/>
      <c r="U50" s="75"/>
      <c r="V50" s="75"/>
      <c r="W50" s="75"/>
      <c r="X50" s="48"/>
      <c r="Y50" s="48"/>
      <c r="Z50" s="48"/>
      <c r="AA50" s="48"/>
      <c r="AB50" s="48"/>
    </row>
    <row r="51" spans="1:28" ht="13.5" customHeight="1">
      <c r="A51" s="37"/>
      <c r="B51" s="217" t="str">
        <f>B16</f>
        <v>Neues Darlehen</v>
      </c>
      <c r="C51" s="217"/>
      <c r="D51" s="86"/>
      <c r="E51" s="171">
        <f t="shared" si="2"/>
        <v>0</v>
      </c>
      <c r="F51" s="172"/>
      <c r="G51" s="117">
        <v>0</v>
      </c>
      <c r="H51" s="173"/>
      <c r="I51" s="178">
        <f t="shared" si="3"/>
        <v>0</v>
      </c>
      <c r="J51" s="177"/>
      <c r="K51" s="119"/>
      <c r="L51" s="75"/>
      <c r="M51" s="213">
        <f>IF(K51="",0,E51/K51)</f>
        <v>0</v>
      </c>
      <c r="N51" s="213"/>
      <c r="O51" s="213"/>
      <c r="P51" s="75"/>
      <c r="Q51" s="75"/>
      <c r="R51" s="75"/>
      <c r="S51" s="75"/>
      <c r="T51" s="75"/>
      <c r="U51" s="75"/>
      <c r="V51" s="75"/>
      <c r="W51" s="75"/>
      <c r="X51" s="48"/>
      <c r="Y51" s="48"/>
      <c r="Z51" s="48"/>
      <c r="AA51" s="48"/>
      <c r="AB51" s="48"/>
    </row>
    <row r="52" spans="1:28" ht="13.5" customHeight="1">
      <c r="A52" s="37"/>
      <c r="B52" s="217" t="str">
        <f>IF(B17=0,"",B17)</f>
        <v/>
      </c>
      <c r="C52" s="217"/>
      <c r="D52" s="86"/>
      <c r="E52" s="171">
        <f t="shared" si="2"/>
        <v>0</v>
      </c>
      <c r="F52" s="172"/>
      <c r="G52" s="117">
        <v>0</v>
      </c>
      <c r="H52" s="173"/>
      <c r="I52" s="178">
        <f t="shared" si="3"/>
        <v>0</v>
      </c>
      <c r="J52" s="177"/>
      <c r="K52" s="119"/>
      <c r="L52" s="75"/>
      <c r="M52" s="213">
        <f>IF(K52="",0,E52/K52)</f>
        <v>0</v>
      </c>
      <c r="N52" s="213"/>
      <c r="O52" s="213"/>
      <c r="P52" s="75"/>
      <c r="Q52" s="75"/>
      <c r="R52" s="75"/>
      <c r="S52" s="75"/>
      <c r="T52" s="75"/>
      <c r="U52" s="75"/>
      <c r="V52" s="75"/>
      <c r="W52" s="75"/>
      <c r="X52" s="48"/>
      <c r="Y52" s="48"/>
      <c r="Z52" s="48"/>
      <c r="AA52" s="48"/>
      <c r="AB52" s="48"/>
    </row>
    <row r="53" spans="1:28" ht="13.5" customHeight="1">
      <c r="A53" s="37"/>
      <c r="B53" s="217" t="str">
        <f>IF(B18=0,"",B18)</f>
        <v/>
      </c>
      <c r="C53" s="217"/>
      <c r="D53" s="86"/>
      <c r="E53" s="171">
        <f>M18</f>
        <v>0</v>
      </c>
      <c r="F53" s="172"/>
      <c r="G53" s="133">
        <v>0</v>
      </c>
      <c r="H53" s="173"/>
      <c r="I53" s="189">
        <f t="shared" si="3"/>
        <v>0</v>
      </c>
      <c r="J53" s="177"/>
      <c r="K53" s="132"/>
      <c r="L53" s="75"/>
      <c r="M53" s="213">
        <f t="shared" ref="M53:M55" si="5">IF(K53="",0,E53/K53)</f>
        <v>0</v>
      </c>
      <c r="N53" s="213"/>
      <c r="O53" s="213"/>
      <c r="P53" s="75"/>
      <c r="Q53" s="75"/>
      <c r="R53" s="75"/>
      <c r="S53" s="75"/>
      <c r="T53" s="75"/>
      <c r="U53" s="75"/>
      <c r="V53" s="75"/>
      <c r="W53" s="75"/>
      <c r="X53" s="48"/>
      <c r="Y53" s="48"/>
      <c r="Z53" s="48"/>
      <c r="AA53" s="48"/>
      <c r="AB53" s="48"/>
    </row>
    <row r="54" spans="1:28" ht="13.5" customHeight="1">
      <c r="A54" s="37"/>
      <c r="B54" s="217" t="str">
        <f>IF(B19=0,"",B19)</f>
        <v/>
      </c>
      <c r="C54" s="217"/>
      <c r="D54" s="86"/>
      <c r="E54" s="171">
        <f>M19</f>
        <v>0</v>
      </c>
      <c r="F54" s="172"/>
      <c r="G54" s="133">
        <v>0</v>
      </c>
      <c r="H54" s="173"/>
      <c r="I54" s="189">
        <f t="shared" si="3"/>
        <v>0</v>
      </c>
      <c r="J54" s="177"/>
      <c r="K54" s="132"/>
      <c r="L54" s="75"/>
      <c r="M54" s="213">
        <f t="shared" si="5"/>
        <v>0</v>
      </c>
      <c r="N54" s="213"/>
      <c r="O54" s="213"/>
      <c r="P54" s="75"/>
      <c r="Q54" s="75"/>
      <c r="R54" s="75"/>
      <c r="S54" s="75"/>
      <c r="T54" s="75"/>
      <c r="U54" s="75"/>
      <c r="V54" s="75"/>
      <c r="W54" s="75"/>
      <c r="X54" s="48"/>
      <c r="Y54" s="48"/>
      <c r="Z54" s="48"/>
      <c r="AA54" s="48"/>
      <c r="AB54" s="48"/>
    </row>
    <row r="55" spans="1:28" ht="13.5" customHeight="1">
      <c r="A55" s="37"/>
      <c r="B55" s="254" t="str">
        <f>IF(B20=0,"",B20)</f>
        <v>Eigenmittel</v>
      </c>
      <c r="C55" s="254"/>
      <c r="D55" s="86"/>
      <c r="E55" s="171">
        <f>M20</f>
        <v>0</v>
      </c>
      <c r="F55" s="172"/>
      <c r="G55" s="133">
        <v>0</v>
      </c>
      <c r="H55" s="173"/>
      <c r="I55" s="189">
        <f t="shared" si="3"/>
        <v>0</v>
      </c>
      <c r="J55" s="177"/>
      <c r="K55" s="132"/>
      <c r="L55" s="75"/>
      <c r="M55" s="213">
        <f t="shared" si="5"/>
        <v>0</v>
      </c>
      <c r="N55" s="213"/>
      <c r="O55" s="213"/>
      <c r="P55" s="75"/>
      <c r="Q55" s="75"/>
      <c r="R55" s="75"/>
      <c r="S55" s="75"/>
      <c r="T55" s="75"/>
      <c r="U55" s="75"/>
      <c r="V55" s="75"/>
      <c r="W55" s="75"/>
      <c r="X55" s="48"/>
      <c r="Y55" s="48"/>
      <c r="Z55" s="48"/>
      <c r="AA55" s="48"/>
      <c r="AB55" s="48"/>
    </row>
    <row r="56" spans="1:28" ht="13.5" customHeight="1">
      <c r="A56" s="37"/>
      <c r="B56" s="160" t="s">
        <v>37</v>
      </c>
      <c r="C56" s="160"/>
      <c r="D56" s="48"/>
      <c r="E56" s="190">
        <f>SUM(E47:E55)</f>
        <v>0</v>
      </c>
      <c r="F56" s="172"/>
      <c r="G56" s="191">
        <f>IF(E56&lt;=0,0,(I56/E56))</f>
        <v>0</v>
      </c>
      <c r="H56" s="109"/>
      <c r="I56" s="190">
        <f>SUM(I47:I55)</f>
        <v>0</v>
      </c>
      <c r="J56" s="177"/>
      <c r="K56" s="192"/>
      <c r="L56" s="75"/>
      <c r="M56" s="222">
        <f>SUM(M47:O55)</f>
        <v>0</v>
      </c>
      <c r="N56" s="222"/>
      <c r="O56" s="222"/>
      <c r="P56" s="75"/>
      <c r="Q56" s="75"/>
      <c r="R56" s="75"/>
      <c r="S56" s="75"/>
      <c r="T56" s="75"/>
      <c r="U56" s="75"/>
      <c r="V56" s="75"/>
      <c r="W56" s="75"/>
      <c r="X56" s="48"/>
      <c r="Y56" s="48"/>
      <c r="Z56" s="48"/>
      <c r="AA56" s="48"/>
      <c r="AB56" s="48"/>
    </row>
    <row r="57" spans="1:28" ht="13.5" customHeight="1">
      <c r="A57" s="37"/>
      <c r="B57" s="167" t="s">
        <v>118</v>
      </c>
      <c r="C57" s="99"/>
      <c r="D57" s="99"/>
      <c r="E57" s="193">
        <f>E56+E42</f>
        <v>0</v>
      </c>
      <c r="F57" s="194"/>
      <c r="G57" s="195">
        <f>IF(E57&gt;0,I57/E57,0)</f>
        <v>0</v>
      </c>
      <c r="H57" s="196"/>
      <c r="I57" s="197">
        <f>I56+I42</f>
        <v>0</v>
      </c>
      <c r="J57" s="198"/>
      <c r="K57" s="199"/>
      <c r="L57" s="75"/>
      <c r="M57" s="223">
        <f>M56+M42</f>
        <v>0</v>
      </c>
      <c r="N57" s="223"/>
      <c r="O57" s="223"/>
      <c r="P57" s="75"/>
      <c r="Q57" s="75"/>
      <c r="R57" s="75"/>
      <c r="S57" s="75"/>
      <c r="T57" s="75"/>
      <c r="U57" s="75"/>
      <c r="V57" s="75"/>
      <c r="W57" s="75"/>
      <c r="X57" s="48"/>
      <c r="Y57" s="48"/>
      <c r="Z57" s="48"/>
      <c r="AA57" s="48"/>
      <c r="AB57" s="48"/>
    </row>
    <row r="58" spans="1:28" ht="13.5" customHeight="1">
      <c r="A58" s="37"/>
      <c r="B58" s="48"/>
      <c r="C58" s="49"/>
      <c r="D58" s="49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75"/>
      <c r="Q58" s="75"/>
      <c r="R58" s="75"/>
      <c r="S58" s="75"/>
      <c r="T58" s="75"/>
      <c r="U58" s="75"/>
      <c r="V58" s="75"/>
      <c r="W58" s="75"/>
      <c r="X58" s="48"/>
      <c r="Y58" s="48"/>
      <c r="Z58" s="48"/>
      <c r="AA58" s="48"/>
      <c r="AB58" s="48"/>
    </row>
    <row r="59" spans="1:28" ht="13.5" customHeight="1">
      <c r="A59" s="37"/>
      <c r="B59" s="221" t="s">
        <v>53</v>
      </c>
      <c r="C59" s="221"/>
      <c r="D59" s="221"/>
      <c r="E59" s="221"/>
      <c r="F59" s="145"/>
      <c r="G59" s="38"/>
      <c r="H59" s="38"/>
      <c r="I59" s="38"/>
      <c r="J59" s="38"/>
      <c r="K59" s="145"/>
      <c r="L59" s="39"/>
      <c r="M59" s="39"/>
      <c r="N59" s="39"/>
      <c r="O59" s="39"/>
      <c r="P59" s="75"/>
      <c r="Q59" s="75"/>
      <c r="R59" s="75"/>
      <c r="S59" s="75"/>
      <c r="T59" s="75"/>
      <c r="U59" s="75"/>
      <c r="V59" s="75"/>
      <c r="W59" s="75"/>
      <c r="X59" s="48"/>
      <c r="Y59" s="48"/>
      <c r="Z59" s="48"/>
      <c r="AA59" s="48"/>
      <c r="AB59" s="48"/>
    </row>
    <row r="60" spans="1:28" ht="13.5" customHeight="1">
      <c r="A60" s="37"/>
      <c r="B60" s="207"/>
      <c r="C60" s="207"/>
      <c r="D60" s="207"/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7"/>
      <c r="P60" s="75"/>
      <c r="Q60" s="75"/>
      <c r="R60" s="75"/>
      <c r="S60" s="75"/>
      <c r="T60" s="75"/>
      <c r="U60" s="75"/>
      <c r="V60" s="75"/>
      <c r="W60" s="75"/>
      <c r="X60" s="48"/>
      <c r="Y60" s="48"/>
      <c r="Z60" s="48"/>
      <c r="AA60" s="48"/>
      <c r="AB60" s="48"/>
    </row>
    <row r="61" spans="1:28" ht="13.5" customHeight="1">
      <c r="A61" s="37"/>
      <c r="B61" s="208"/>
      <c r="C61" s="208"/>
      <c r="D61" s="208"/>
      <c r="E61" s="208"/>
      <c r="F61" s="208"/>
      <c r="G61" s="208"/>
      <c r="H61" s="208"/>
      <c r="I61" s="208"/>
      <c r="J61" s="208"/>
      <c r="K61" s="208"/>
      <c r="L61" s="208"/>
      <c r="M61" s="208"/>
      <c r="N61" s="208"/>
      <c r="O61" s="208"/>
      <c r="P61" s="75"/>
      <c r="Q61" s="75"/>
      <c r="R61" s="75"/>
      <c r="S61" s="75"/>
      <c r="T61" s="75"/>
      <c r="U61" s="75"/>
      <c r="V61" s="75"/>
      <c r="W61" s="75"/>
      <c r="X61" s="48"/>
      <c r="Y61" s="48"/>
      <c r="Z61" s="48"/>
      <c r="AA61" s="48"/>
      <c r="AB61" s="48"/>
    </row>
    <row r="62" spans="1:28" ht="13.5" customHeight="1">
      <c r="A62" s="37"/>
      <c r="B62" s="208"/>
      <c r="C62" s="208"/>
      <c r="D62" s="208"/>
      <c r="E62" s="208"/>
      <c r="F62" s="208"/>
      <c r="G62" s="208"/>
      <c r="H62" s="208"/>
      <c r="I62" s="208"/>
      <c r="J62" s="208"/>
      <c r="K62" s="208"/>
      <c r="L62" s="208"/>
      <c r="M62" s="208"/>
      <c r="N62" s="208"/>
      <c r="O62" s="208"/>
      <c r="P62" s="75"/>
      <c r="Q62" s="75"/>
      <c r="R62" s="75"/>
      <c r="S62" s="75"/>
      <c r="T62" s="75"/>
      <c r="U62" s="75"/>
      <c r="V62" s="75"/>
      <c r="W62" s="75"/>
      <c r="X62" s="48"/>
      <c r="Y62" s="48"/>
      <c r="Z62" s="48"/>
      <c r="AA62" s="48"/>
      <c r="AB62" s="48"/>
    </row>
    <row r="63" spans="1:28" ht="13.5" customHeight="1">
      <c r="A63" s="37"/>
      <c r="B63" s="208"/>
      <c r="C63" s="208"/>
      <c r="D63" s="208"/>
      <c r="E63" s="208"/>
      <c r="F63" s="208"/>
      <c r="G63" s="208"/>
      <c r="H63" s="208"/>
      <c r="I63" s="208"/>
      <c r="J63" s="208"/>
      <c r="K63" s="208"/>
      <c r="L63" s="208"/>
      <c r="M63" s="208"/>
      <c r="N63" s="208"/>
      <c r="O63" s="208"/>
      <c r="P63" s="75"/>
      <c r="Q63" s="75"/>
      <c r="R63" s="75"/>
      <c r="S63" s="75"/>
      <c r="T63" s="75"/>
      <c r="U63" s="75"/>
      <c r="V63" s="75"/>
      <c r="W63" s="75"/>
      <c r="X63" s="48"/>
      <c r="Y63" s="48"/>
      <c r="Z63" s="48"/>
      <c r="AA63" s="48"/>
      <c r="AB63" s="48"/>
    </row>
    <row r="64" spans="1:28" ht="13.5" customHeight="1">
      <c r="A64" s="37"/>
      <c r="B64" s="208"/>
      <c r="C64" s="208"/>
      <c r="D64" s="208"/>
      <c r="E64" s="208"/>
      <c r="F64" s="208"/>
      <c r="G64" s="208"/>
      <c r="H64" s="208"/>
      <c r="I64" s="208"/>
      <c r="J64" s="208"/>
      <c r="K64" s="208"/>
      <c r="L64" s="208"/>
      <c r="M64" s="208"/>
      <c r="N64" s="208"/>
      <c r="O64" s="208"/>
      <c r="P64" s="75"/>
      <c r="Q64" s="75"/>
      <c r="R64" s="75"/>
      <c r="S64" s="75"/>
      <c r="T64" s="75"/>
      <c r="U64" s="75"/>
      <c r="V64" s="75"/>
      <c r="W64" s="75"/>
      <c r="X64" s="48"/>
      <c r="Y64" s="48"/>
      <c r="Z64" s="48"/>
      <c r="AA64" s="48"/>
      <c r="AB64" s="48"/>
    </row>
    <row r="65" spans="1:28" ht="13.5" customHeight="1">
      <c r="A65" s="37"/>
      <c r="B65" s="208"/>
      <c r="C65" s="208"/>
      <c r="D65" s="208"/>
      <c r="E65" s="208"/>
      <c r="F65" s="208"/>
      <c r="G65" s="208"/>
      <c r="H65" s="208"/>
      <c r="I65" s="208"/>
      <c r="J65" s="208"/>
      <c r="K65" s="208"/>
      <c r="L65" s="208"/>
      <c r="M65" s="208"/>
      <c r="N65" s="208"/>
      <c r="O65" s="208"/>
      <c r="P65" s="75"/>
      <c r="Q65" s="75"/>
      <c r="R65" s="75"/>
      <c r="S65" s="75"/>
      <c r="T65" s="75"/>
      <c r="U65" s="75"/>
      <c r="V65" s="75"/>
      <c r="W65" s="75"/>
      <c r="X65" s="48"/>
      <c r="Y65" s="48"/>
      <c r="Z65" s="48"/>
      <c r="AA65" s="48"/>
      <c r="AB65" s="48"/>
    </row>
    <row r="66" spans="1:28" ht="13.5" customHeight="1">
      <c r="A66" s="37"/>
      <c r="B66" s="208"/>
      <c r="C66" s="208"/>
      <c r="D66" s="208"/>
      <c r="E66" s="208"/>
      <c r="F66" s="208"/>
      <c r="G66" s="208"/>
      <c r="H66" s="208"/>
      <c r="I66" s="208"/>
      <c r="J66" s="208"/>
      <c r="K66" s="208"/>
      <c r="L66" s="208"/>
      <c r="M66" s="208"/>
      <c r="N66" s="208"/>
      <c r="O66" s="208"/>
      <c r="P66" s="75"/>
      <c r="Q66" s="75"/>
      <c r="R66" s="75"/>
      <c r="S66" s="75"/>
      <c r="T66" s="75"/>
      <c r="U66" s="75"/>
      <c r="V66" s="75"/>
      <c r="W66" s="75"/>
      <c r="X66" s="72"/>
      <c r="Y66" s="72"/>
      <c r="Z66" s="72"/>
      <c r="AA66" s="72"/>
      <c r="AB66" s="72"/>
    </row>
    <row r="67" spans="1:28" ht="15">
      <c r="A67" s="37"/>
      <c r="B67" s="75"/>
      <c r="C67" s="75"/>
      <c r="D67" s="48"/>
      <c r="E67" s="75"/>
      <c r="F67" s="48"/>
      <c r="G67" s="75"/>
      <c r="H67" s="48"/>
      <c r="I67" s="75"/>
      <c r="J67" s="48"/>
      <c r="K67" s="75"/>
      <c r="L67" s="75"/>
      <c r="M67" s="75"/>
      <c r="N67" s="48"/>
      <c r="O67" s="75"/>
      <c r="P67" s="75"/>
      <c r="Q67" s="75"/>
      <c r="R67" s="75"/>
      <c r="S67" s="75"/>
      <c r="T67" s="75"/>
      <c r="U67" s="75"/>
      <c r="V67" s="75"/>
      <c r="W67" s="75"/>
      <c r="X67" s="48"/>
      <c r="Y67" s="48"/>
      <c r="Z67" s="48"/>
      <c r="AA67" s="48"/>
      <c r="AB67" s="48"/>
    </row>
    <row r="68" spans="1:28" ht="15">
      <c r="A68" s="37"/>
      <c r="B68" s="75"/>
      <c r="C68" s="75"/>
      <c r="D68" s="48"/>
      <c r="E68" s="75"/>
      <c r="F68" s="48"/>
      <c r="G68" s="75"/>
      <c r="H68" s="48"/>
      <c r="I68" s="75"/>
      <c r="J68" s="48"/>
      <c r="K68" s="75"/>
      <c r="L68" s="75"/>
      <c r="M68" s="75"/>
      <c r="N68" s="48"/>
      <c r="O68" s="75"/>
      <c r="P68" s="75"/>
      <c r="Q68" s="75"/>
      <c r="R68" s="75"/>
      <c r="S68" s="75"/>
      <c r="T68" s="75"/>
      <c r="U68" s="75"/>
      <c r="V68" s="75"/>
      <c r="W68" s="75"/>
      <c r="X68" s="48"/>
      <c r="Y68" s="48"/>
      <c r="Z68" s="48"/>
      <c r="AA68" s="48"/>
      <c r="AB68" s="48"/>
    </row>
    <row r="69" spans="1:28" ht="15">
      <c r="A69" s="37"/>
      <c r="B69" s="75"/>
      <c r="C69" s="75"/>
      <c r="D69" s="48"/>
      <c r="E69" s="75"/>
      <c r="F69" s="48"/>
      <c r="G69" s="75"/>
      <c r="H69" s="48"/>
      <c r="I69" s="75"/>
      <c r="J69" s="48"/>
      <c r="K69" s="75"/>
      <c r="L69" s="75"/>
      <c r="M69" s="75"/>
      <c r="N69" s="48"/>
      <c r="O69" s="75"/>
      <c r="P69" s="75"/>
      <c r="Q69" s="75"/>
      <c r="R69" s="75"/>
      <c r="S69" s="75"/>
      <c r="T69" s="75"/>
      <c r="U69" s="75"/>
      <c r="V69" s="75"/>
      <c r="W69" s="75"/>
      <c r="X69" s="48"/>
      <c r="Y69" s="48"/>
      <c r="Z69" s="48"/>
      <c r="AA69" s="48"/>
      <c r="AB69" s="48"/>
    </row>
    <row r="70" spans="1:28" ht="15">
      <c r="A70" s="37"/>
      <c r="B70" s="75"/>
      <c r="C70" s="75"/>
      <c r="D70" s="48"/>
      <c r="E70" s="75"/>
      <c r="F70" s="48"/>
      <c r="G70" s="75"/>
      <c r="H70" s="48"/>
      <c r="I70" s="75"/>
      <c r="J70" s="48"/>
      <c r="K70" s="75"/>
      <c r="L70" s="75"/>
      <c r="M70" s="75"/>
      <c r="N70" s="48"/>
      <c r="O70" s="75"/>
      <c r="P70" s="75"/>
      <c r="Q70" s="75"/>
      <c r="R70" s="75"/>
      <c r="S70" s="75"/>
      <c r="T70" s="75"/>
      <c r="U70" s="75"/>
      <c r="V70" s="75"/>
      <c r="W70" s="75"/>
      <c r="X70" s="48"/>
      <c r="Y70" s="48"/>
      <c r="Z70" s="48"/>
      <c r="AA70" s="48"/>
      <c r="AB70" s="48"/>
    </row>
    <row r="71" spans="1:28" ht="15">
      <c r="A71" s="37"/>
      <c r="B71" s="75"/>
      <c r="C71" s="75"/>
      <c r="D71" s="48"/>
      <c r="E71" s="75"/>
      <c r="F71" s="48"/>
      <c r="G71" s="75"/>
      <c r="H71" s="48"/>
      <c r="I71" s="75"/>
      <c r="J71" s="48"/>
      <c r="K71" s="75"/>
      <c r="L71" s="75"/>
      <c r="M71" s="75"/>
      <c r="N71" s="48"/>
      <c r="O71" s="75"/>
      <c r="P71" s="75"/>
      <c r="Q71" s="75"/>
      <c r="R71" s="75"/>
      <c r="S71" s="75"/>
      <c r="T71" s="75"/>
      <c r="U71" s="75"/>
      <c r="V71" s="75"/>
      <c r="W71" s="75"/>
      <c r="X71" s="48"/>
      <c r="Y71" s="48"/>
      <c r="Z71" s="48"/>
      <c r="AA71" s="48"/>
      <c r="AB71" s="48"/>
    </row>
    <row r="72" spans="1:28" ht="15">
      <c r="A72" s="37"/>
      <c r="B72" s="75"/>
      <c r="C72" s="75"/>
      <c r="D72" s="48"/>
      <c r="E72" s="75"/>
      <c r="F72" s="48"/>
      <c r="G72" s="75"/>
      <c r="H72" s="48"/>
      <c r="I72" s="75"/>
      <c r="J72" s="48"/>
      <c r="K72" s="75"/>
      <c r="L72" s="75"/>
      <c r="M72" s="75"/>
      <c r="N72" s="48"/>
      <c r="O72" s="75"/>
      <c r="P72" s="75"/>
      <c r="Q72" s="75"/>
      <c r="R72" s="75"/>
      <c r="S72" s="75"/>
      <c r="T72" s="75"/>
      <c r="U72" s="75"/>
      <c r="V72" s="75"/>
      <c r="W72" s="75"/>
      <c r="X72" s="72"/>
      <c r="Y72" s="72"/>
      <c r="Z72" s="72"/>
      <c r="AA72" s="72"/>
      <c r="AB72" s="72"/>
    </row>
    <row r="73" spans="1:28" ht="15">
      <c r="A73" s="37"/>
      <c r="B73" s="75"/>
      <c r="C73" s="75"/>
      <c r="D73" s="48"/>
      <c r="E73" s="75"/>
      <c r="F73" s="48"/>
      <c r="G73" s="75"/>
      <c r="H73" s="48"/>
      <c r="I73" s="75"/>
      <c r="J73" s="48"/>
      <c r="K73" s="75"/>
      <c r="L73" s="75"/>
      <c r="M73" s="75"/>
      <c r="N73" s="48"/>
      <c r="O73" s="75"/>
      <c r="P73" s="75"/>
      <c r="Q73" s="75"/>
      <c r="R73" s="75"/>
      <c r="S73" s="75"/>
      <c r="T73" s="75"/>
      <c r="U73" s="75"/>
      <c r="V73" s="75"/>
      <c r="W73" s="75"/>
      <c r="X73" s="48"/>
      <c r="Y73" s="48"/>
      <c r="Z73" s="48"/>
      <c r="AA73" s="48"/>
      <c r="AB73" s="48"/>
    </row>
    <row r="74" spans="1:28" ht="15">
      <c r="A74" s="37"/>
      <c r="B74" s="75"/>
      <c r="C74" s="75"/>
      <c r="D74" s="48"/>
      <c r="E74" s="75"/>
      <c r="F74" s="48"/>
      <c r="G74" s="75"/>
      <c r="H74" s="48"/>
      <c r="I74" s="75"/>
      <c r="J74" s="48"/>
      <c r="K74" s="75"/>
      <c r="L74" s="75"/>
      <c r="M74" s="75"/>
      <c r="N74" s="48"/>
      <c r="O74" s="75"/>
      <c r="P74" s="75"/>
      <c r="Q74" s="75"/>
      <c r="R74" s="75"/>
      <c r="S74" s="75"/>
      <c r="T74" s="75"/>
      <c r="U74" s="75"/>
      <c r="V74" s="75"/>
      <c r="W74" s="75"/>
      <c r="X74" s="48"/>
      <c r="Y74" s="48"/>
      <c r="Z74" s="48"/>
      <c r="AA74" s="48"/>
      <c r="AB74" s="48"/>
    </row>
    <row r="75" spans="1:28" ht="15">
      <c r="A75" s="37"/>
      <c r="B75" s="75"/>
      <c r="C75" s="75"/>
      <c r="D75" s="48"/>
      <c r="E75" s="75"/>
      <c r="F75" s="48"/>
      <c r="G75" s="75"/>
      <c r="H75" s="48"/>
      <c r="I75" s="75"/>
      <c r="J75" s="48"/>
      <c r="K75" s="75"/>
      <c r="L75" s="75"/>
      <c r="M75" s="75"/>
      <c r="N75" s="48"/>
      <c r="O75" s="75"/>
      <c r="P75" s="75"/>
      <c r="Q75" s="75"/>
      <c r="R75" s="75"/>
      <c r="S75" s="75"/>
      <c r="T75" s="75"/>
      <c r="U75" s="75"/>
      <c r="V75" s="75"/>
      <c r="W75" s="75"/>
      <c r="X75" s="48"/>
      <c r="Y75" s="48"/>
      <c r="Z75" s="48"/>
      <c r="AA75" s="48"/>
      <c r="AB75" s="48"/>
    </row>
    <row r="76" spans="1:28" ht="15">
      <c r="A76" s="37"/>
      <c r="B76" s="75"/>
      <c r="C76" s="75"/>
      <c r="D76" s="48"/>
      <c r="E76" s="75"/>
      <c r="F76" s="48"/>
      <c r="G76" s="75"/>
      <c r="H76" s="48"/>
      <c r="I76" s="75"/>
      <c r="J76" s="48"/>
      <c r="K76" s="75"/>
      <c r="L76" s="75"/>
      <c r="M76" s="75"/>
      <c r="N76" s="48"/>
      <c r="O76" s="75"/>
      <c r="P76" s="75"/>
      <c r="Q76" s="75"/>
      <c r="R76" s="75"/>
      <c r="S76" s="75"/>
      <c r="T76" s="75"/>
      <c r="U76" s="75"/>
      <c r="V76" s="75"/>
      <c r="W76" s="75"/>
      <c r="X76" s="48"/>
      <c r="Y76" s="48"/>
      <c r="Z76" s="48"/>
      <c r="AA76" s="48"/>
      <c r="AB76" s="48"/>
    </row>
    <row r="77" spans="1:28" ht="15">
      <c r="A77" s="37"/>
      <c r="B77" s="75"/>
      <c r="C77" s="75"/>
      <c r="D77" s="48"/>
      <c r="E77" s="75"/>
      <c r="F77" s="48"/>
      <c r="G77" s="75"/>
      <c r="H77" s="48"/>
      <c r="I77" s="75"/>
      <c r="J77" s="48"/>
      <c r="K77" s="75"/>
      <c r="L77" s="75"/>
      <c r="M77" s="75"/>
      <c r="N77" s="48"/>
      <c r="O77" s="75"/>
      <c r="P77" s="75"/>
      <c r="Q77" s="75"/>
      <c r="R77" s="75"/>
      <c r="S77" s="75"/>
      <c r="T77" s="75"/>
      <c r="U77" s="75"/>
      <c r="V77" s="75"/>
      <c r="W77" s="75"/>
      <c r="X77" s="48"/>
      <c r="Y77" s="48"/>
      <c r="Z77" s="48"/>
      <c r="AA77" s="48"/>
      <c r="AB77" s="48"/>
    </row>
    <row r="78" spans="1:28" ht="15">
      <c r="A78" s="37"/>
      <c r="B78" s="75"/>
      <c r="C78" s="75"/>
      <c r="D78" s="48"/>
      <c r="E78" s="75"/>
      <c r="F78" s="48"/>
      <c r="G78" s="75"/>
      <c r="H78" s="48"/>
      <c r="I78" s="75"/>
      <c r="J78" s="48"/>
      <c r="K78" s="75"/>
      <c r="L78" s="75"/>
      <c r="M78" s="75"/>
      <c r="N78" s="48"/>
      <c r="O78" s="75"/>
      <c r="P78" s="75"/>
      <c r="Q78" s="75"/>
      <c r="R78" s="75"/>
      <c r="S78" s="75"/>
      <c r="T78" s="75"/>
      <c r="U78" s="75"/>
      <c r="V78" s="75"/>
      <c r="W78" s="75"/>
      <c r="X78" s="48"/>
      <c r="Y78" s="48"/>
      <c r="Z78" s="48"/>
      <c r="AA78" s="48"/>
      <c r="AB78" s="48"/>
    </row>
    <row r="79" spans="1:28" ht="15">
      <c r="A79" s="37"/>
      <c r="B79" s="75"/>
      <c r="C79" s="75"/>
      <c r="D79" s="48"/>
      <c r="E79" s="75"/>
      <c r="F79" s="48"/>
      <c r="G79" s="75"/>
      <c r="H79" s="48"/>
      <c r="I79" s="75"/>
      <c r="J79" s="48"/>
      <c r="K79" s="75"/>
      <c r="L79" s="75"/>
      <c r="M79" s="75"/>
      <c r="N79" s="48"/>
      <c r="O79" s="75"/>
      <c r="P79" s="75"/>
      <c r="Q79" s="75"/>
      <c r="R79" s="75"/>
      <c r="S79" s="75"/>
      <c r="T79" s="75"/>
      <c r="U79" s="75"/>
      <c r="V79" s="75"/>
      <c r="W79" s="75"/>
      <c r="X79" s="48"/>
      <c r="Y79" s="48"/>
      <c r="Z79" s="48"/>
      <c r="AA79" s="48"/>
      <c r="AB79" s="48"/>
    </row>
    <row r="80" spans="1:28" ht="15">
      <c r="A80" s="37"/>
      <c r="B80" s="75"/>
      <c r="C80" s="75"/>
      <c r="D80" s="48"/>
      <c r="E80" s="75"/>
      <c r="F80" s="48"/>
      <c r="G80" s="75"/>
      <c r="H80" s="48"/>
      <c r="I80" s="75"/>
      <c r="J80" s="48"/>
      <c r="K80" s="75"/>
      <c r="L80" s="75"/>
      <c r="M80" s="75"/>
      <c r="N80" s="48"/>
      <c r="O80" s="75"/>
      <c r="P80" s="75"/>
      <c r="Q80" s="75"/>
      <c r="R80" s="75"/>
      <c r="S80" s="75"/>
      <c r="T80" s="75"/>
      <c r="U80" s="75"/>
      <c r="V80" s="75"/>
      <c r="W80" s="75"/>
      <c r="X80" s="48"/>
      <c r="Y80" s="48"/>
      <c r="Z80" s="48"/>
      <c r="AA80" s="48"/>
      <c r="AB80" s="48"/>
    </row>
    <row r="81" spans="1:28" ht="15">
      <c r="A81" s="37"/>
      <c r="B81" s="75"/>
      <c r="C81" s="75"/>
      <c r="D81" s="48"/>
      <c r="E81" s="75"/>
      <c r="F81" s="48"/>
      <c r="G81" s="75"/>
      <c r="H81" s="48"/>
      <c r="I81" s="75"/>
      <c r="J81" s="48"/>
      <c r="K81" s="75"/>
      <c r="L81" s="75"/>
      <c r="M81" s="75"/>
      <c r="N81" s="48"/>
      <c r="O81" s="75"/>
      <c r="P81" s="75"/>
      <c r="Q81" s="75"/>
      <c r="R81" s="75"/>
      <c r="S81" s="75"/>
      <c r="T81" s="75"/>
      <c r="U81" s="75"/>
      <c r="V81" s="75"/>
      <c r="W81" s="75"/>
      <c r="X81" s="48"/>
      <c r="Y81" s="48"/>
      <c r="Z81" s="48"/>
      <c r="AA81" s="48"/>
      <c r="AB81" s="48"/>
    </row>
    <row r="82" spans="1:28" ht="15">
      <c r="A82" s="37"/>
      <c r="B82" s="75"/>
      <c r="C82" s="75"/>
      <c r="D82" s="48"/>
      <c r="E82" s="75"/>
      <c r="F82" s="48"/>
      <c r="G82" s="75"/>
      <c r="H82" s="48"/>
      <c r="I82" s="75"/>
      <c r="J82" s="48"/>
      <c r="K82" s="75"/>
      <c r="L82" s="75"/>
      <c r="M82" s="75"/>
      <c r="N82" s="48"/>
      <c r="O82" s="75"/>
      <c r="P82" s="75"/>
      <c r="Q82" s="75"/>
      <c r="R82" s="75"/>
      <c r="S82" s="75"/>
      <c r="T82" s="75"/>
      <c r="U82" s="75"/>
      <c r="V82" s="75"/>
      <c r="W82" s="75"/>
      <c r="X82" s="48"/>
      <c r="Y82" s="48"/>
      <c r="Z82" s="48"/>
      <c r="AA82" s="48"/>
      <c r="AB82" s="48"/>
    </row>
    <row r="83" spans="1:28" ht="15">
      <c r="A83" s="37"/>
      <c r="B83" s="75"/>
      <c r="C83" s="75"/>
      <c r="D83" s="48"/>
      <c r="E83" s="75"/>
      <c r="F83" s="48"/>
      <c r="G83" s="75"/>
      <c r="H83" s="48"/>
      <c r="I83" s="75"/>
      <c r="J83" s="48"/>
      <c r="K83" s="75"/>
      <c r="L83" s="75"/>
      <c r="M83" s="75"/>
      <c r="N83" s="48"/>
      <c r="O83" s="75"/>
      <c r="P83" s="75"/>
      <c r="Q83" s="75"/>
      <c r="R83" s="75"/>
      <c r="S83" s="75"/>
      <c r="T83" s="75"/>
      <c r="U83" s="75"/>
      <c r="V83" s="75"/>
      <c r="W83" s="75"/>
      <c r="X83" s="48"/>
      <c r="Y83" s="48"/>
      <c r="Z83" s="48"/>
      <c r="AA83" s="48"/>
      <c r="AB83" s="48"/>
    </row>
    <row r="84" spans="1:28" ht="15">
      <c r="A84" s="37"/>
      <c r="B84" s="75"/>
      <c r="C84" s="75"/>
      <c r="D84" s="48"/>
      <c r="E84" s="75"/>
      <c r="F84" s="48"/>
      <c r="G84" s="75"/>
      <c r="H84" s="48"/>
      <c r="I84" s="75"/>
      <c r="J84" s="48"/>
      <c r="K84" s="75"/>
      <c r="L84" s="75"/>
      <c r="M84" s="75"/>
      <c r="N84" s="48"/>
      <c r="O84" s="75"/>
      <c r="P84" s="75"/>
      <c r="Q84" s="75"/>
      <c r="R84" s="75"/>
      <c r="S84" s="75"/>
      <c r="T84" s="75"/>
      <c r="U84" s="75"/>
      <c r="V84" s="75"/>
      <c r="W84" s="75"/>
      <c r="X84" s="48"/>
      <c r="Y84" s="48"/>
      <c r="Z84" s="48"/>
      <c r="AA84" s="48"/>
      <c r="AB84" s="48"/>
    </row>
    <row r="85" spans="1:28" ht="15">
      <c r="A85" s="37"/>
      <c r="B85" s="75"/>
      <c r="C85" s="75"/>
      <c r="D85" s="48"/>
      <c r="E85" s="75"/>
      <c r="F85" s="48"/>
      <c r="G85" s="75"/>
      <c r="H85" s="48"/>
      <c r="I85" s="75"/>
      <c r="J85" s="48"/>
      <c r="K85" s="75"/>
      <c r="L85" s="75"/>
      <c r="M85" s="75"/>
      <c r="N85" s="48"/>
      <c r="O85" s="75"/>
      <c r="P85" s="75"/>
      <c r="Q85" s="75"/>
      <c r="R85" s="75"/>
      <c r="S85" s="75"/>
      <c r="T85" s="75"/>
      <c r="U85" s="75"/>
      <c r="V85" s="75"/>
      <c r="W85" s="75"/>
      <c r="X85" s="48"/>
      <c r="Y85" s="48"/>
      <c r="Z85" s="48"/>
      <c r="AA85" s="48"/>
      <c r="AB85" s="48"/>
    </row>
    <row r="86" spans="1:28" ht="15">
      <c r="A86" s="37"/>
      <c r="B86" s="75"/>
      <c r="C86" s="75"/>
      <c r="D86" s="48"/>
      <c r="E86" s="75"/>
      <c r="F86" s="48"/>
      <c r="G86" s="75"/>
      <c r="H86" s="48"/>
      <c r="I86" s="75"/>
      <c r="J86" s="48"/>
      <c r="K86" s="75"/>
      <c r="L86" s="75"/>
      <c r="M86" s="75"/>
      <c r="N86" s="48"/>
      <c r="O86" s="75"/>
      <c r="P86" s="75"/>
      <c r="Q86" s="75"/>
      <c r="R86" s="75"/>
      <c r="S86" s="75"/>
      <c r="T86" s="75"/>
      <c r="U86" s="75"/>
      <c r="V86" s="75"/>
      <c r="W86" s="75"/>
      <c r="X86" s="200"/>
      <c r="Y86" s="200"/>
      <c r="Z86" s="200"/>
      <c r="AA86" s="200"/>
      <c r="AB86" s="200"/>
    </row>
    <row r="87" spans="1:28" ht="15">
      <c r="A87" s="37"/>
      <c r="B87" s="75"/>
      <c r="C87" s="75"/>
      <c r="D87" s="48"/>
      <c r="E87" s="75"/>
      <c r="F87" s="48"/>
      <c r="G87" s="75"/>
      <c r="H87" s="48"/>
      <c r="I87" s="75"/>
      <c r="J87" s="48"/>
      <c r="K87" s="75"/>
      <c r="L87" s="75"/>
      <c r="M87" s="75"/>
      <c r="N87" s="48"/>
      <c r="O87" s="75"/>
      <c r="P87" s="75"/>
      <c r="Q87" s="75"/>
      <c r="R87" s="75"/>
      <c r="S87" s="75"/>
      <c r="T87" s="75"/>
      <c r="U87" s="75"/>
      <c r="V87" s="75"/>
      <c r="W87" s="75"/>
      <c r="X87" s="48"/>
      <c r="Y87" s="48"/>
      <c r="Z87" s="48"/>
      <c r="AA87" s="48"/>
      <c r="AB87" s="48"/>
    </row>
    <row r="88" spans="1:28" ht="15">
      <c r="A88" s="37"/>
      <c r="B88" s="75"/>
      <c r="C88" s="75"/>
      <c r="D88" s="48"/>
      <c r="E88" s="75"/>
      <c r="F88" s="48"/>
      <c r="G88" s="75"/>
      <c r="H88" s="48"/>
      <c r="I88" s="75"/>
      <c r="J88" s="48"/>
      <c r="K88" s="75"/>
      <c r="L88" s="75"/>
      <c r="M88" s="75"/>
      <c r="N88" s="48"/>
      <c r="O88" s="75"/>
      <c r="P88" s="75"/>
      <c r="Q88" s="75"/>
      <c r="R88" s="75"/>
      <c r="S88" s="75"/>
      <c r="T88" s="75"/>
      <c r="U88" s="75"/>
      <c r="V88" s="75"/>
      <c r="W88" s="75"/>
      <c r="X88" s="48"/>
      <c r="Y88" s="48"/>
      <c r="Z88" s="48"/>
      <c r="AA88" s="48"/>
      <c r="AB88" s="48"/>
    </row>
    <row r="89" spans="1:28" ht="15">
      <c r="A89" s="37"/>
      <c r="B89" s="75"/>
      <c r="C89" s="75"/>
      <c r="D89" s="48"/>
      <c r="E89" s="75"/>
      <c r="F89" s="48"/>
      <c r="G89" s="75"/>
      <c r="H89" s="48"/>
      <c r="I89" s="75"/>
      <c r="J89" s="48"/>
      <c r="K89" s="75"/>
      <c r="L89" s="75"/>
      <c r="M89" s="75"/>
      <c r="N89" s="48"/>
      <c r="O89" s="75"/>
      <c r="P89" s="75"/>
      <c r="Q89" s="75"/>
      <c r="R89" s="75"/>
      <c r="S89" s="75"/>
      <c r="T89" s="75"/>
      <c r="U89" s="75"/>
      <c r="V89" s="75"/>
      <c r="W89" s="75"/>
      <c r="X89" s="48"/>
      <c r="Y89" s="48"/>
      <c r="Z89" s="48"/>
      <c r="AA89" s="48"/>
      <c r="AB89" s="48"/>
    </row>
    <row r="90" spans="1:28" ht="15">
      <c r="A90" s="37"/>
      <c r="B90" s="75"/>
      <c r="C90" s="75"/>
      <c r="D90" s="48"/>
      <c r="E90" s="75"/>
      <c r="F90" s="48"/>
      <c r="G90" s="75"/>
      <c r="H90" s="48"/>
      <c r="I90" s="75"/>
      <c r="J90" s="48"/>
      <c r="K90" s="75"/>
      <c r="L90" s="75"/>
      <c r="M90" s="75"/>
      <c r="N90" s="48"/>
      <c r="O90" s="75"/>
      <c r="P90" s="75"/>
      <c r="Q90" s="75"/>
      <c r="R90" s="75"/>
      <c r="S90" s="75"/>
      <c r="T90" s="75"/>
      <c r="U90" s="75"/>
      <c r="V90" s="75"/>
      <c r="W90" s="75"/>
      <c r="X90" s="48"/>
      <c r="Y90" s="48"/>
      <c r="Z90" s="48"/>
      <c r="AA90" s="48"/>
      <c r="AB90" s="48"/>
    </row>
    <row r="91" spans="1:28" ht="15">
      <c r="A91" s="37"/>
      <c r="B91" s="75"/>
      <c r="C91" s="75"/>
      <c r="D91" s="48"/>
      <c r="E91" s="75"/>
      <c r="F91" s="48"/>
      <c r="G91" s="75"/>
      <c r="H91" s="48"/>
      <c r="I91" s="75"/>
      <c r="J91" s="48"/>
      <c r="K91" s="75"/>
      <c r="L91" s="75"/>
      <c r="M91" s="75"/>
      <c r="N91" s="48"/>
      <c r="O91" s="75"/>
      <c r="P91" s="75"/>
      <c r="Q91" s="75"/>
      <c r="R91" s="75"/>
      <c r="S91" s="75"/>
      <c r="T91" s="75"/>
      <c r="U91" s="75"/>
      <c r="V91" s="75"/>
      <c r="W91" s="75"/>
      <c r="X91" s="48"/>
      <c r="Y91" s="48"/>
      <c r="Z91" s="48"/>
      <c r="AA91" s="48"/>
      <c r="AB91" s="48"/>
    </row>
    <row r="92" spans="1:28" ht="15">
      <c r="A92" s="37"/>
      <c r="B92" s="75"/>
      <c r="C92" s="75"/>
      <c r="D92" s="48"/>
      <c r="E92" s="75"/>
      <c r="F92" s="48"/>
      <c r="G92" s="75"/>
      <c r="H92" s="48"/>
      <c r="I92" s="75"/>
      <c r="J92" s="48"/>
      <c r="K92" s="75"/>
      <c r="L92" s="75"/>
      <c r="M92" s="75"/>
      <c r="N92" s="48"/>
      <c r="O92" s="75"/>
      <c r="P92" s="75"/>
      <c r="Q92" s="75"/>
      <c r="R92" s="75"/>
      <c r="S92" s="75"/>
      <c r="T92" s="75"/>
      <c r="U92" s="75"/>
      <c r="V92" s="75"/>
      <c r="W92" s="75"/>
      <c r="X92" s="48"/>
      <c r="Y92" s="48"/>
      <c r="Z92" s="48"/>
      <c r="AA92" s="48"/>
      <c r="AB92" s="48"/>
    </row>
    <row r="93" spans="1:28" ht="15">
      <c r="A93" s="37"/>
      <c r="B93" s="75"/>
      <c r="C93" s="75"/>
      <c r="D93" s="48"/>
      <c r="E93" s="75"/>
      <c r="F93" s="48"/>
      <c r="G93" s="75"/>
      <c r="H93" s="48"/>
      <c r="I93" s="75"/>
      <c r="J93" s="48"/>
      <c r="K93" s="75"/>
      <c r="L93" s="75"/>
      <c r="M93" s="75"/>
      <c r="N93" s="48"/>
      <c r="O93" s="75"/>
      <c r="P93" s="75"/>
      <c r="Q93" s="75"/>
      <c r="R93" s="75"/>
      <c r="S93" s="75"/>
      <c r="T93" s="75"/>
      <c r="U93" s="75"/>
      <c r="V93" s="75"/>
      <c r="W93" s="75"/>
      <c r="X93" s="48"/>
      <c r="Y93" s="48"/>
      <c r="Z93" s="48"/>
      <c r="AA93" s="48"/>
      <c r="AB93" s="48"/>
    </row>
    <row r="94" spans="1:28" ht="15">
      <c r="A94" s="37"/>
      <c r="B94" s="75"/>
      <c r="C94" s="75"/>
      <c r="D94" s="48"/>
      <c r="E94" s="75"/>
      <c r="F94" s="48"/>
      <c r="G94" s="75"/>
      <c r="H94" s="48"/>
      <c r="I94" s="75"/>
      <c r="J94" s="48"/>
      <c r="K94" s="75"/>
      <c r="L94" s="75"/>
      <c r="M94" s="75"/>
      <c r="N94" s="48"/>
      <c r="O94" s="75"/>
      <c r="P94" s="75"/>
      <c r="Q94" s="75"/>
      <c r="R94" s="75"/>
      <c r="S94" s="75"/>
      <c r="T94" s="75"/>
      <c r="U94" s="75"/>
      <c r="V94" s="75"/>
      <c r="W94" s="75"/>
      <c r="X94" s="48"/>
      <c r="Y94" s="48"/>
      <c r="Z94" s="48"/>
      <c r="AA94" s="48"/>
      <c r="AB94" s="48"/>
    </row>
    <row r="95" spans="1:28" ht="15">
      <c r="A95" s="37"/>
      <c r="B95" s="75"/>
      <c r="C95" s="75"/>
      <c r="D95" s="48"/>
      <c r="E95" s="75"/>
      <c r="F95" s="48"/>
      <c r="G95" s="75"/>
      <c r="H95" s="48"/>
      <c r="I95" s="75"/>
      <c r="J95" s="48"/>
      <c r="K95" s="75"/>
      <c r="L95" s="75"/>
      <c r="M95" s="75"/>
      <c r="N95" s="48"/>
      <c r="O95" s="75"/>
      <c r="P95" s="75"/>
      <c r="Q95" s="75"/>
      <c r="R95" s="75"/>
      <c r="S95" s="75"/>
      <c r="T95" s="75"/>
      <c r="U95" s="75"/>
      <c r="V95" s="75"/>
      <c r="W95" s="75"/>
      <c r="X95" s="48"/>
      <c r="Y95" s="48"/>
      <c r="Z95" s="48"/>
      <c r="AA95" s="48"/>
      <c r="AB95" s="48"/>
    </row>
    <row r="96" spans="1:28" ht="15">
      <c r="A96" s="37"/>
      <c r="B96" s="75"/>
      <c r="C96" s="75"/>
      <c r="D96" s="48"/>
      <c r="E96" s="75"/>
      <c r="F96" s="48"/>
      <c r="G96" s="75"/>
      <c r="H96" s="48"/>
      <c r="I96" s="75"/>
      <c r="J96" s="48"/>
      <c r="K96" s="75"/>
      <c r="L96" s="75"/>
      <c r="M96" s="75"/>
      <c r="N96" s="48"/>
      <c r="O96" s="75"/>
      <c r="P96" s="75"/>
      <c r="Q96" s="75"/>
      <c r="R96" s="75"/>
      <c r="S96" s="75"/>
      <c r="T96" s="75"/>
      <c r="U96" s="75"/>
      <c r="V96" s="75"/>
      <c r="W96" s="75"/>
      <c r="X96" s="48"/>
      <c r="Y96" s="48"/>
      <c r="Z96" s="48"/>
      <c r="AA96" s="48"/>
      <c r="AB96" s="48"/>
    </row>
    <row r="97" spans="1:28" ht="15">
      <c r="A97" s="37"/>
      <c r="B97" s="75"/>
      <c r="C97" s="75"/>
      <c r="D97" s="48"/>
      <c r="E97" s="75"/>
      <c r="F97" s="48"/>
      <c r="G97" s="75"/>
      <c r="H97" s="48"/>
      <c r="I97" s="75"/>
      <c r="J97" s="48"/>
      <c r="K97" s="75"/>
      <c r="L97" s="75"/>
      <c r="M97" s="75"/>
      <c r="N97" s="48"/>
      <c r="O97" s="75"/>
      <c r="P97" s="75"/>
      <c r="Q97" s="75"/>
      <c r="R97" s="75"/>
      <c r="S97" s="75"/>
      <c r="T97" s="75"/>
      <c r="U97" s="75"/>
      <c r="V97" s="75"/>
      <c r="W97" s="75"/>
      <c r="X97" s="48"/>
      <c r="Y97" s="48"/>
      <c r="Z97" s="48"/>
      <c r="AA97" s="48"/>
      <c r="AB97" s="48"/>
    </row>
    <row r="98" spans="1:28" ht="15">
      <c r="A98" s="37"/>
      <c r="B98" s="75"/>
      <c r="C98" s="75"/>
      <c r="D98" s="48"/>
      <c r="E98" s="75"/>
      <c r="F98" s="48"/>
      <c r="G98" s="75"/>
      <c r="H98" s="48"/>
      <c r="I98" s="75"/>
      <c r="J98" s="48"/>
      <c r="K98" s="75"/>
      <c r="L98" s="75"/>
      <c r="M98" s="75"/>
      <c r="N98" s="48"/>
      <c r="O98" s="75"/>
      <c r="P98" s="75"/>
      <c r="Q98" s="75"/>
      <c r="R98" s="75"/>
      <c r="S98" s="75"/>
      <c r="T98" s="75"/>
      <c r="U98" s="75"/>
      <c r="V98" s="75"/>
      <c r="W98" s="75"/>
      <c r="X98" s="48"/>
      <c r="Y98" s="48"/>
      <c r="Z98" s="48"/>
      <c r="AA98" s="48"/>
      <c r="AB98" s="48"/>
    </row>
    <row r="99" spans="1:28" ht="15">
      <c r="A99" s="37"/>
      <c r="B99" s="75"/>
      <c r="C99" s="75"/>
      <c r="D99" s="48"/>
      <c r="E99" s="75"/>
      <c r="F99" s="48"/>
      <c r="G99" s="75"/>
      <c r="H99" s="48"/>
      <c r="I99" s="75"/>
      <c r="J99" s="48"/>
      <c r="K99" s="75"/>
      <c r="L99" s="75"/>
      <c r="M99" s="75"/>
      <c r="N99" s="48"/>
      <c r="O99" s="75"/>
      <c r="P99" s="75"/>
      <c r="Q99" s="75"/>
      <c r="R99" s="75"/>
      <c r="S99" s="75"/>
      <c r="T99" s="75"/>
      <c r="U99" s="75"/>
      <c r="V99" s="75"/>
      <c r="W99" s="75"/>
      <c r="X99" s="48"/>
      <c r="Y99" s="48"/>
      <c r="Z99" s="48"/>
      <c r="AA99" s="48"/>
      <c r="AB99" s="48"/>
    </row>
    <row r="100" spans="1:28" ht="15">
      <c r="A100" s="37"/>
      <c r="B100" s="75"/>
      <c r="C100" s="75"/>
      <c r="D100" s="48"/>
      <c r="E100" s="75"/>
      <c r="F100" s="48"/>
      <c r="G100" s="75"/>
      <c r="H100" s="48"/>
      <c r="I100" s="75"/>
      <c r="J100" s="48"/>
      <c r="K100" s="75"/>
      <c r="L100" s="75"/>
      <c r="M100" s="75"/>
      <c r="N100" s="48"/>
      <c r="O100" s="75"/>
      <c r="P100" s="75"/>
      <c r="Q100" s="75"/>
      <c r="R100" s="75"/>
      <c r="S100" s="75"/>
      <c r="T100" s="75"/>
      <c r="U100" s="75"/>
      <c r="V100" s="75"/>
      <c r="W100" s="75"/>
      <c r="X100" s="48"/>
      <c r="Y100" s="48"/>
      <c r="Z100" s="48"/>
      <c r="AA100" s="48"/>
      <c r="AB100" s="48"/>
    </row>
    <row r="101" spans="1:28" ht="15">
      <c r="A101" s="37"/>
      <c r="B101" s="75"/>
      <c r="C101" s="75"/>
      <c r="D101" s="48"/>
      <c r="E101" s="75"/>
      <c r="F101" s="48"/>
      <c r="G101" s="75"/>
      <c r="H101" s="48"/>
      <c r="I101" s="75"/>
      <c r="J101" s="48"/>
      <c r="K101" s="75"/>
      <c r="L101" s="75"/>
      <c r="M101" s="75"/>
      <c r="N101" s="48"/>
      <c r="O101" s="75"/>
      <c r="P101" s="75"/>
      <c r="Q101" s="75"/>
      <c r="R101" s="75"/>
      <c r="S101" s="75"/>
      <c r="T101" s="75"/>
      <c r="U101" s="75"/>
      <c r="V101" s="75"/>
      <c r="W101" s="75"/>
      <c r="X101" s="48"/>
      <c r="Y101" s="48"/>
      <c r="Z101" s="48"/>
      <c r="AA101" s="48"/>
      <c r="AB101" s="48"/>
    </row>
    <row r="102" spans="1:28" ht="15">
      <c r="A102" s="37"/>
      <c r="B102" s="75"/>
      <c r="C102" s="75"/>
      <c r="D102" s="48"/>
      <c r="E102" s="75"/>
      <c r="F102" s="48"/>
      <c r="G102" s="75"/>
      <c r="H102" s="48"/>
      <c r="I102" s="75"/>
      <c r="J102" s="48"/>
      <c r="K102" s="75"/>
      <c r="L102" s="75"/>
      <c r="M102" s="75"/>
      <c r="N102" s="48"/>
      <c r="O102" s="75"/>
      <c r="P102" s="75"/>
      <c r="Q102" s="75"/>
      <c r="R102" s="75"/>
      <c r="S102" s="75"/>
      <c r="T102" s="75"/>
      <c r="U102" s="75"/>
      <c r="V102" s="75"/>
      <c r="W102" s="75"/>
      <c r="X102" s="48"/>
      <c r="Y102" s="48"/>
      <c r="Z102" s="48"/>
      <c r="AA102" s="48"/>
      <c r="AB102" s="48"/>
    </row>
    <row r="103" spans="1:28" ht="15">
      <c r="A103" s="37"/>
      <c r="B103" s="75"/>
      <c r="C103" s="75"/>
      <c r="D103" s="48"/>
      <c r="E103" s="75"/>
      <c r="F103" s="48"/>
      <c r="G103" s="75"/>
      <c r="H103" s="48"/>
      <c r="I103" s="75"/>
      <c r="J103" s="48"/>
      <c r="K103" s="75"/>
      <c r="L103" s="75"/>
      <c r="M103" s="75"/>
      <c r="N103" s="48"/>
      <c r="O103" s="75"/>
      <c r="P103" s="75"/>
      <c r="Q103" s="75"/>
      <c r="R103" s="75"/>
      <c r="S103" s="75"/>
      <c r="T103" s="75"/>
      <c r="U103" s="75"/>
      <c r="V103" s="75"/>
      <c r="W103" s="75"/>
      <c r="X103" s="48"/>
      <c r="Y103" s="48"/>
      <c r="Z103" s="48"/>
      <c r="AA103" s="48"/>
      <c r="AB103" s="48"/>
    </row>
    <row r="104" spans="1:28" ht="15">
      <c r="A104" s="37"/>
      <c r="B104" s="75"/>
      <c r="C104" s="75"/>
      <c r="D104" s="48"/>
      <c r="E104" s="75"/>
      <c r="F104" s="48"/>
      <c r="G104" s="75"/>
      <c r="H104" s="48"/>
      <c r="I104" s="75"/>
      <c r="J104" s="48"/>
      <c r="K104" s="75"/>
      <c r="L104" s="75"/>
      <c r="M104" s="75"/>
      <c r="N104" s="48"/>
      <c r="O104" s="75"/>
      <c r="P104" s="75"/>
      <c r="Q104" s="75"/>
      <c r="R104" s="75"/>
      <c r="S104" s="75"/>
      <c r="T104" s="75"/>
      <c r="U104" s="75"/>
      <c r="V104" s="75"/>
      <c r="W104" s="75"/>
      <c r="X104" s="48"/>
      <c r="Y104" s="48"/>
      <c r="Z104" s="48"/>
      <c r="AA104" s="48"/>
      <c r="AB104" s="48"/>
    </row>
    <row r="105" spans="1:28" ht="15">
      <c r="A105" s="37"/>
      <c r="B105" s="75"/>
      <c r="C105" s="75"/>
      <c r="D105" s="48"/>
      <c r="E105" s="75"/>
      <c r="F105" s="48"/>
      <c r="G105" s="75"/>
      <c r="H105" s="48"/>
      <c r="I105" s="75"/>
      <c r="J105" s="48"/>
      <c r="K105" s="75"/>
      <c r="L105" s="75"/>
      <c r="M105" s="75"/>
      <c r="N105" s="48"/>
      <c r="O105" s="75"/>
      <c r="P105" s="75"/>
      <c r="Q105" s="75"/>
      <c r="R105" s="75"/>
      <c r="S105" s="75"/>
      <c r="T105" s="75"/>
      <c r="U105" s="75"/>
      <c r="V105" s="75"/>
      <c r="W105" s="75"/>
      <c r="X105" s="48"/>
      <c r="Y105" s="48"/>
      <c r="Z105" s="48"/>
      <c r="AA105" s="48"/>
      <c r="AB105" s="48"/>
    </row>
    <row r="106" spans="1:28" ht="15">
      <c r="A106" s="37"/>
      <c r="B106" s="75"/>
      <c r="C106" s="75"/>
      <c r="D106" s="48"/>
      <c r="E106" s="75"/>
      <c r="F106" s="48"/>
      <c r="G106" s="75"/>
      <c r="H106" s="48"/>
      <c r="I106" s="75"/>
      <c r="J106" s="48"/>
      <c r="K106" s="75"/>
      <c r="L106" s="75"/>
      <c r="M106" s="75"/>
      <c r="N106" s="48"/>
      <c r="O106" s="75"/>
      <c r="P106" s="75"/>
      <c r="Q106" s="75"/>
      <c r="R106" s="75"/>
      <c r="S106" s="75"/>
      <c r="T106" s="75"/>
      <c r="U106" s="75"/>
      <c r="V106" s="75"/>
      <c r="W106" s="75"/>
      <c r="X106" s="48"/>
      <c r="Y106" s="48"/>
      <c r="Z106" s="48"/>
      <c r="AA106" s="48"/>
      <c r="AB106" s="48"/>
    </row>
    <row r="107" spans="1:28" ht="15">
      <c r="A107" s="37"/>
      <c r="B107" s="75"/>
      <c r="C107" s="75"/>
      <c r="D107" s="48"/>
      <c r="E107" s="75"/>
      <c r="F107" s="48"/>
      <c r="G107" s="75"/>
      <c r="H107" s="48"/>
      <c r="I107" s="75"/>
      <c r="J107" s="48"/>
      <c r="K107" s="75"/>
      <c r="L107" s="75"/>
      <c r="M107" s="75"/>
      <c r="N107" s="48"/>
      <c r="O107" s="75"/>
      <c r="P107" s="75"/>
      <c r="Q107" s="75"/>
      <c r="R107" s="75"/>
      <c r="S107" s="75"/>
      <c r="T107" s="75"/>
      <c r="U107" s="75"/>
      <c r="V107" s="75"/>
      <c r="W107" s="75"/>
      <c r="X107" s="48"/>
      <c r="Y107" s="48"/>
      <c r="Z107" s="48"/>
      <c r="AA107" s="48"/>
      <c r="AB107" s="48"/>
    </row>
    <row r="108" spans="1:28" ht="15">
      <c r="A108" s="37"/>
      <c r="B108" s="75"/>
      <c r="C108" s="75"/>
      <c r="D108" s="48"/>
      <c r="E108" s="75"/>
      <c r="F108" s="48"/>
      <c r="G108" s="75"/>
      <c r="H108" s="48"/>
      <c r="I108" s="75"/>
      <c r="J108" s="48"/>
      <c r="K108" s="75"/>
      <c r="L108" s="75"/>
      <c r="M108" s="75"/>
      <c r="N108" s="48"/>
      <c r="O108" s="75"/>
      <c r="P108" s="75"/>
      <c r="Q108" s="75"/>
      <c r="R108" s="75"/>
      <c r="S108" s="75"/>
      <c r="T108" s="75"/>
      <c r="U108" s="75"/>
      <c r="V108" s="75"/>
      <c r="W108" s="75"/>
      <c r="X108" s="48"/>
      <c r="Y108" s="48"/>
      <c r="Z108" s="48"/>
      <c r="AA108" s="48"/>
      <c r="AB108" s="48"/>
    </row>
    <row r="109" spans="1:28" ht="15">
      <c r="A109" s="37"/>
      <c r="B109" s="75"/>
      <c r="C109" s="75"/>
      <c r="D109" s="48"/>
      <c r="E109" s="75"/>
      <c r="F109" s="48"/>
      <c r="G109" s="75"/>
      <c r="H109" s="48"/>
      <c r="I109" s="75"/>
      <c r="J109" s="48"/>
      <c r="K109" s="75"/>
      <c r="L109" s="75"/>
      <c r="M109" s="75"/>
      <c r="N109" s="48"/>
      <c r="O109" s="75"/>
      <c r="P109" s="75"/>
      <c r="Q109" s="75"/>
      <c r="R109" s="75"/>
      <c r="S109" s="75"/>
      <c r="T109" s="75"/>
      <c r="U109" s="75"/>
      <c r="V109" s="75"/>
      <c r="W109" s="75"/>
      <c r="X109" s="48"/>
      <c r="Y109" s="48"/>
      <c r="Z109" s="48"/>
      <c r="AA109" s="48"/>
      <c r="AB109" s="48"/>
    </row>
    <row r="110" spans="1:28" ht="15">
      <c r="A110" s="37"/>
      <c r="B110" s="75"/>
      <c r="C110" s="75"/>
      <c r="D110" s="48"/>
      <c r="E110" s="75"/>
      <c r="F110" s="48"/>
      <c r="G110" s="75"/>
      <c r="H110" s="48"/>
      <c r="I110" s="75"/>
      <c r="J110" s="48"/>
      <c r="K110" s="75"/>
      <c r="L110" s="75"/>
      <c r="M110" s="75"/>
      <c r="N110" s="48"/>
      <c r="O110" s="75"/>
      <c r="P110" s="75"/>
      <c r="Q110" s="75"/>
      <c r="R110" s="75"/>
      <c r="S110" s="75"/>
      <c r="T110" s="75"/>
      <c r="U110" s="75"/>
      <c r="V110" s="75"/>
      <c r="W110" s="75"/>
      <c r="X110" s="48"/>
      <c r="Y110" s="48"/>
      <c r="Z110" s="48"/>
      <c r="AA110" s="48"/>
      <c r="AB110" s="48"/>
    </row>
    <row r="111" spans="1:28" ht="15">
      <c r="A111" s="37"/>
      <c r="B111" s="75"/>
      <c r="C111" s="75"/>
      <c r="D111" s="48"/>
      <c r="E111" s="75"/>
      <c r="F111" s="48"/>
      <c r="G111" s="75"/>
      <c r="H111" s="48"/>
      <c r="I111" s="75"/>
      <c r="J111" s="48"/>
      <c r="K111" s="75"/>
      <c r="L111" s="75"/>
      <c r="M111" s="75"/>
      <c r="N111" s="48"/>
      <c r="O111" s="75"/>
      <c r="P111" s="75"/>
      <c r="Q111" s="75"/>
      <c r="R111" s="75"/>
      <c r="S111" s="75"/>
      <c r="T111" s="75"/>
      <c r="U111" s="75"/>
      <c r="V111" s="75"/>
      <c r="W111" s="75"/>
      <c r="X111" s="48"/>
      <c r="Y111" s="48"/>
      <c r="Z111" s="48"/>
      <c r="AA111" s="48"/>
      <c r="AB111" s="48"/>
    </row>
    <row r="112" spans="1:28" ht="15">
      <c r="A112" s="37"/>
      <c r="B112" s="75"/>
      <c r="C112" s="75"/>
      <c r="D112" s="48"/>
      <c r="E112" s="75"/>
      <c r="F112" s="48"/>
      <c r="G112" s="75"/>
      <c r="H112" s="48"/>
      <c r="I112" s="75"/>
      <c r="J112" s="48"/>
      <c r="K112" s="75"/>
      <c r="L112" s="75"/>
      <c r="M112" s="75"/>
      <c r="N112" s="48"/>
      <c r="O112" s="75"/>
      <c r="P112" s="75"/>
      <c r="Q112" s="75"/>
      <c r="R112" s="75"/>
      <c r="S112" s="75"/>
      <c r="T112" s="75"/>
      <c r="U112" s="75"/>
      <c r="V112" s="75"/>
      <c r="W112" s="75"/>
      <c r="X112" s="48"/>
      <c r="Y112" s="48"/>
      <c r="Z112" s="48"/>
      <c r="AA112" s="48"/>
      <c r="AB112" s="48"/>
    </row>
    <row r="113" spans="1:28" ht="15">
      <c r="A113" s="37"/>
      <c r="B113" s="75"/>
      <c r="C113" s="75"/>
      <c r="D113" s="48"/>
      <c r="E113" s="75"/>
      <c r="F113" s="48"/>
      <c r="G113" s="75"/>
      <c r="H113" s="48"/>
      <c r="I113" s="75"/>
      <c r="J113" s="48"/>
      <c r="K113" s="75"/>
      <c r="L113" s="75"/>
      <c r="M113" s="75"/>
      <c r="N113" s="48"/>
      <c r="O113" s="75"/>
      <c r="P113" s="75"/>
      <c r="Q113" s="75"/>
      <c r="R113" s="75"/>
      <c r="S113" s="75"/>
      <c r="T113" s="75"/>
      <c r="U113" s="75"/>
      <c r="V113" s="75"/>
      <c r="W113" s="75"/>
      <c r="X113" s="48"/>
      <c r="Y113" s="48"/>
      <c r="Z113" s="48"/>
      <c r="AA113" s="48"/>
      <c r="AB113" s="48"/>
    </row>
    <row r="114" spans="1:28" ht="15">
      <c r="A114" s="37"/>
      <c r="B114" s="75"/>
      <c r="C114" s="75"/>
      <c r="D114" s="48"/>
      <c r="E114" s="75"/>
      <c r="F114" s="48"/>
      <c r="G114" s="75"/>
      <c r="H114" s="48"/>
      <c r="I114" s="75"/>
      <c r="J114" s="48"/>
      <c r="K114" s="75"/>
      <c r="L114" s="75"/>
      <c r="M114" s="75"/>
      <c r="N114" s="48"/>
      <c r="O114" s="75"/>
      <c r="P114" s="75"/>
      <c r="Q114" s="75"/>
      <c r="R114" s="75"/>
      <c r="S114" s="75"/>
      <c r="T114" s="75"/>
      <c r="U114" s="75"/>
      <c r="V114" s="75"/>
      <c r="W114" s="75"/>
      <c r="X114" s="48"/>
      <c r="Y114" s="48"/>
      <c r="Z114" s="48"/>
      <c r="AA114" s="48"/>
      <c r="AB114" s="48"/>
    </row>
    <row r="115" spans="1:28" ht="15">
      <c r="A115" s="37"/>
      <c r="B115" s="75"/>
      <c r="C115" s="75"/>
      <c r="D115" s="48"/>
      <c r="E115" s="75"/>
      <c r="F115" s="48"/>
      <c r="G115" s="75"/>
      <c r="H115" s="48"/>
      <c r="I115" s="75"/>
      <c r="J115" s="48"/>
      <c r="K115" s="75"/>
      <c r="L115" s="75"/>
      <c r="M115" s="75"/>
      <c r="N115" s="48"/>
      <c r="O115" s="75"/>
      <c r="P115" s="75"/>
      <c r="Q115" s="75"/>
      <c r="R115" s="75"/>
      <c r="S115" s="75"/>
      <c r="T115" s="75"/>
      <c r="U115" s="75"/>
      <c r="V115" s="75"/>
      <c r="W115" s="75"/>
      <c r="X115" s="48"/>
      <c r="Y115" s="48"/>
      <c r="Z115" s="48"/>
      <c r="AA115" s="48"/>
      <c r="AB115" s="48"/>
    </row>
    <row r="116" spans="1:28" ht="15">
      <c r="A116" s="37"/>
      <c r="B116" s="75"/>
      <c r="C116" s="75"/>
      <c r="D116" s="48"/>
      <c r="E116" s="75"/>
      <c r="F116" s="48"/>
      <c r="G116" s="75"/>
      <c r="H116" s="48"/>
      <c r="I116" s="75"/>
      <c r="J116" s="48"/>
      <c r="K116" s="75"/>
      <c r="L116" s="75"/>
      <c r="M116" s="75"/>
      <c r="N116" s="48"/>
      <c r="O116" s="75"/>
      <c r="P116" s="75"/>
      <c r="Q116" s="75"/>
      <c r="R116" s="75"/>
      <c r="S116" s="75"/>
      <c r="T116" s="75"/>
      <c r="U116" s="75"/>
      <c r="V116" s="75"/>
      <c r="W116" s="75"/>
      <c r="X116" s="48"/>
      <c r="Y116" s="48"/>
      <c r="Z116" s="48"/>
      <c r="AA116" s="48"/>
      <c r="AB116" s="48"/>
    </row>
    <row r="117" spans="1:28" ht="15">
      <c r="A117" s="37"/>
      <c r="B117" s="75"/>
      <c r="C117" s="75"/>
      <c r="D117" s="48"/>
      <c r="E117" s="75"/>
      <c r="F117" s="48"/>
      <c r="G117" s="75"/>
      <c r="H117" s="48"/>
      <c r="I117" s="75"/>
      <c r="J117" s="48"/>
      <c r="K117" s="75"/>
      <c r="L117" s="75"/>
      <c r="M117" s="75"/>
      <c r="N117" s="48"/>
      <c r="O117" s="75"/>
      <c r="P117" s="75"/>
      <c r="Q117" s="75"/>
      <c r="R117" s="75"/>
      <c r="S117" s="75"/>
      <c r="T117" s="75"/>
      <c r="U117" s="75"/>
      <c r="V117" s="75"/>
      <c r="W117" s="75"/>
      <c r="X117" s="48"/>
      <c r="Y117" s="48"/>
      <c r="Z117" s="48"/>
      <c r="AA117" s="48"/>
      <c r="AB117" s="48"/>
    </row>
    <row r="118" spans="1:28" ht="15">
      <c r="A118" s="37"/>
      <c r="B118" s="75"/>
      <c r="C118" s="75"/>
      <c r="D118" s="48"/>
      <c r="E118" s="75"/>
      <c r="F118" s="48"/>
      <c r="G118" s="75"/>
      <c r="H118" s="48"/>
      <c r="I118" s="75"/>
      <c r="J118" s="48"/>
      <c r="K118" s="75"/>
      <c r="L118" s="75"/>
      <c r="M118" s="75"/>
      <c r="N118" s="48"/>
      <c r="O118" s="75"/>
      <c r="P118" s="75"/>
      <c r="Q118" s="75"/>
      <c r="R118" s="75"/>
      <c r="S118" s="75"/>
      <c r="T118" s="75"/>
      <c r="U118" s="75"/>
      <c r="V118" s="75"/>
      <c r="W118" s="75"/>
      <c r="X118" s="48"/>
      <c r="Y118" s="48"/>
      <c r="Z118" s="48"/>
      <c r="AA118" s="48"/>
      <c r="AB118" s="48"/>
    </row>
    <row r="119" spans="1:28" ht="15">
      <c r="A119" s="37"/>
      <c r="B119" s="75"/>
      <c r="C119" s="75"/>
      <c r="D119" s="48"/>
      <c r="E119" s="75"/>
      <c r="F119" s="48"/>
      <c r="G119" s="75"/>
      <c r="H119" s="48"/>
      <c r="I119" s="75"/>
      <c r="J119" s="48"/>
      <c r="K119" s="75"/>
      <c r="L119" s="75"/>
      <c r="M119" s="75"/>
      <c r="N119" s="48"/>
      <c r="O119" s="75"/>
      <c r="P119" s="75"/>
      <c r="Q119" s="75"/>
      <c r="R119" s="75"/>
      <c r="S119" s="75"/>
      <c r="T119" s="75"/>
      <c r="U119" s="75"/>
      <c r="V119" s="75"/>
      <c r="W119" s="75"/>
      <c r="X119" s="48"/>
      <c r="Y119" s="48"/>
      <c r="Z119" s="48"/>
      <c r="AA119" s="48"/>
      <c r="AB119" s="48"/>
    </row>
    <row r="120" spans="1:28" ht="15">
      <c r="A120" s="37"/>
      <c r="B120" s="75"/>
      <c r="C120" s="75"/>
      <c r="D120" s="48"/>
      <c r="E120" s="75"/>
      <c r="F120" s="48"/>
      <c r="G120" s="75"/>
      <c r="H120" s="48"/>
      <c r="I120" s="75"/>
      <c r="J120" s="48"/>
      <c r="K120" s="75"/>
      <c r="L120" s="75"/>
      <c r="M120" s="75"/>
      <c r="N120" s="48"/>
      <c r="O120" s="75"/>
      <c r="P120" s="75"/>
      <c r="Q120" s="75"/>
      <c r="R120" s="75"/>
      <c r="S120" s="75"/>
      <c r="T120" s="75"/>
      <c r="U120" s="75"/>
      <c r="V120" s="75"/>
      <c r="W120" s="75"/>
      <c r="X120" s="48"/>
      <c r="Y120" s="48"/>
      <c r="Z120" s="48"/>
      <c r="AA120" s="48"/>
      <c r="AB120" s="48"/>
    </row>
    <row r="121" spans="1:28" ht="15">
      <c r="A121" s="37"/>
      <c r="B121" s="75"/>
      <c r="C121" s="75"/>
      <c r="D121" s="48"/>
      <c r="E121" s="75"/>
      <c r="F121" s="48"/>
      <c r="G121" s="75"/>
      <c r="H121" s="48"/>
      <c r="I121" s="75"/>
      <c r="J121" s="48"/>
      <c r="K121" s="75"/>
      <c r="L121" s="75"/>
      <c r="M121" s="75"/>
      <c r="N121" s="48"/>
      <c r="O121" s="75"/>
      <c r="P121" s="75"/>
      <c r="Q121" s="75"/>
      <c r="R121" s="75"/>
      <c r="S121" s="75"/>
      <c r="T121" s="75"/>
      <c r="U121" s="75"/>
      <c r="V121" s="75"/>
      <c r="W121" s="75"/>
      <c r="X121" s="48"/>
      <c r="Y121" s="48"/>
      <c r="Z121" s="48"/>
      <c r="AA121" s="48"/>
      <c r="AB121" s="48"/>
    </row>
    <row r="122" spans="1:28" ht="15">
      <c r="A122" s="37"/>
      <c r="B122" s="75"/>
      <c r="C122" s="75"/>
      <c r="D122" s="48"/>
      <c r="E122" s="75"/>
      <c r="F122" s="48"/>
      <c r="G122" s="75"/>
      <c r="H122" s="48"/>
      <c r="I122" s="75"/>
      <c r="J122" s="48"/>
      <c r="K122" s="75"/>
      <c r="L122" s="75"/>
      <c r="M122" s="75"/>
      <c r="N122" s="48"/>
      <c r="O122" s="75"/>
      <c r="P122" s="75"/>
      <c r="Q122" s="75"/>
      <c r="R122" s="75"/>
      <c r="S122" s="75"/>
      <c r="T122" s="75"/>
      <c r="U122" s="75"/>
      <c r="V122" s="75"/>
      <c r="W122" s="75"/>
      <c r="X122" s="48"/>
      <c r="Y122" s="48"/>
      <c r="Z122" s="48"/>
      <c r="AA122" s="48"/>
      <c r="AB122" s="48"/>
    </row>
    <row r="123" spans="1:28" ht="15">
      <c r="A123" s="37"/>
      <c r="B123" s="75"/>
      <c r="C123" s="75"/>
      <c r="D123" s="48"/>
      <c r="E123" s="75"/>
      <c r="F123" s="48"/>
      <c r="G123" s="75"/>
      <c r="H123" s="48"/>
      <c r="I123" s="75"/>
      <c r="J123" s="48"/>
      <c r="K123" s="75"/>
      <c r="L123" s="75"/>
      <c r="M123" s="75"/>
      <c r="N123" s="48"/>
      <c r="O123" s="75"/>
      <c r="P123" s="75"/>
      <c r="Q123" s="75"/>
      <c r="R123" s="75"/>
      <c r="S123" s="75"/>
      <c r="T123" s="75"/>
      <c r="U123" s="75"/>
      <c r="V123" s="75"/>
      <c r="W123" s="75"/>
      <c r="X123" s="48"/>
      <c r="Y123" s="48"/>
      <c r="Z123" s="48"/>
      <c r="AA123" s="48"/>
      <c r="AB123" s="48"/>
    </row>
    <row r="124" spans="1:28" ht="15">
      <c r="A124" s="37"/>
      <c r="B124" s="75"/>
      <c r="C124" s="75"/>
      <c r="D124" s="48"/>
      <c r="E124" s="75"/>
      <c r="F124" s="48"/>
      <c r="G124" s="75"/>
      <c r="H124" s="48"/>
      <c r="I124" s="75"/>
      <c r="J124" s="48"/>
      <c r="K124" s="75"/>
      <c r="L124" s="75"/>
      <c r="M124" s="75"/>
      <c r="N124" s="48"/>
      <c r="O124" s="75"/>
      <c r="P124" s="75"/>
      <c r="Q124" s="75"/>
      <c r="R124" s="75"/>
      <c r="S124" s="75"/>
      <c r="T124" s="75"/>
      <c r="U124" s="75"/>
      <c r="V124" s="75"/>
      <c r="W124" s="75"/>
      <c r="X124" s="48"/>
      <c r="Y124" s="48"/>
      <c r="Z124" s="48"/>
      <c r="AA124" s="48"/>
      <c r="AB124" s="48"/>
    </row>
    <row r="125" spans="1:28" ht="15">
      <c r="A125" s="37"/>
      <c r="B125" s="75"/>
      <c r="C125" s="75"/>
      <c r="D125" s="48"/>
      <c r="E125" s="75"/>
      <c r="F125" s="48"/>
      <c r="G125" s="75"/>
      <c r="H125" s="48"/>
      <c r="I125" s="75"/>
      <c r="J125" s="48"/>
      <c r="K125" s="75"/>
      <c r="L125" s="75"/>
      <c r="M125" s="75"/>
      <c r="N125" s="48"/>
      <c r="O125" s="75"/>
      <c r="P125" s="75"/>
      <c r="Q125" s="75"/>
      <c r="R125" s="75"/>
      <c r="S125" s="75"/>
      <c r="T125" s="75"/>
      <c r="U125" s="75"/>
      <c r="V125" s="75"/>
      <c r="W125" s="75"/>
      <c r="X125" s="48"/>
      <c r="Y125" s="48"/>
      <c r="Z125" s="48"/>
      <c r="AA125" s="48"/>
      <c r="AB125" s="48"/>
    </row>
    <row r="126" spans="1:28" ht="15">
      <c r="A126" s="37"/>
      <c r="B126" s="75"/>
      <c r="C126" s="75"/>
      <c r="D126" s="48"/>
      <c r="E126" s="75"/>
      <c r="F126" s="48"/>
      <c r="G126" s="75"/>
      <c r="H126" s="48"/>
      <c r="I126" s="75"/>
      <c r="J126" s="48"/>
      <c r="K126" s="75"/>
      <c r="L126" s="75"/>
      <c r="M126" s="75"/>
      <c r="N126" s="48"/>
      <c r="O126" s="75"/>
      <c r="P126" s="75"/>
      <c r="Q126" s="75"/>
      <c r="R126" s="75"/>
      <c r="S126" s="75"/>
      <c r="T126" s="75"/>
      <c r="U126" s="75"/>
      <c r="V126" s="75"/>
      <c r="W126" s="75"/>
      <c r="X126" s="48"/>
      <c r="Y126" s="48"/>
      <c r="Z126" s="48"/>
      <c r="AA126" s="48"/>
      <c r="AB126" s="48"/>
    </row>
    <row r="127" spans="1:28" ht="15">
      <c r="A127" s="37"/>
      <c r="B127" s="75"/>
      <c r="C127" s="75"/>
      <c r="D127" s="48"/>
      <c r="E127" s="75"/>
      <c r="F127" s="48"/>
      <c r="G127" s="75"/>
      <c r="H127" s="48"/>
      <c r="I127" s="75"/>
      <c r="J127" s="48"/>
      <c r="K127" s="75"/>
      <c r="L127" s="75"/>
      <c r="M127" s="75"/>
      <c r="N127" s="48"/>
      <c r="O127" s="75"/>
      <c r="P127" s="75"/>
      <c r="Q127" s="75"/>
      <c r="R127" s="75"/>
      <c r="S127" s="75"/>
      <c r="T127" s="75"/>
      <c r="U127" s="75"/>
      <c r="V127" s="75"/>
      <c r="W127" s="75"/>
      <c r="X127" s="48"/>
      <c r="Y127" s="48"/>
      <c r="Z127" s="48"/>
      <c r="AA127" s="48"/>
      <c r="AB127" s="48"/>
    </row>
    <row r="128" spans="1:28" ht="15">
      <c r="A128" s="37"/>
      <c r="B128" s="75"/>
      <c r="C128" s="75"/>
      <c r="D128" s="48"/>
      <c r="E128" s="75"/>
      <c r="F128" s="48"/>
      <c r="G128" s="75"/>
      <c r="H128" s="48"/>
      <c r="I128" s="75"/>
      <c r="J128" s="48"/>
      <c r="K128" s="75"/>
      <c r="L128" s="75"/>
      <c r="M128" s="75"/>
      <c r="N128" s="48"/>
      <c r="O128" s="75"/>
      <c r="P128" s="75"/>
      <c r="Q128" s="75"/>
      <c r="R128" s="75"/>
      <c r="S128" s="75"/>
      <c r="T128" s="75"/>
      <c r="U128" s="75"/>
      <c r="V128" s="75"/>
      <c r="W128" s="75"/>
      <c r="X128" s="48"/>
      <c r="Y128" s="48"/>
      <c r="Z128" s="48"/>
      <c r="AA128" s="48"/>
      <c r="AB128" s="48"/>
    </row>
    <row r="129" spans="1:28" ht="15">
      <c r="A129" s="37"/>
      <c r="B129" s="75"/>
      <c r="C129" s="75"/>
      <c r="D129" s="48"/>
      <c r="E129" s="75"/>
      <c r="F129" s="48"/>
      <c r="G129" s="75"/>
      <c r="H129" s="48"/>
      <c r="I129" s="75"/>
      <c r="J129" s="48"/>
      <c r="K129" s="75"/>
      <c r="L129" s="75"/>
      <c r="M129" s="75"/>
      <c r="N129" s="48"/>
      <c r="O129" s="75"/>
      <c r="P129" s="75"/>
      <c r="Q129" s="75"/>
      <c r="R129" s="75"/>
      <c r="S129" s="75"/>
      <c r="T129" s="75"/>
      <c r="U129" s="75"/>
      <c r="V129" s="75"/>
      <c r="W129" s="75"/>
      <c r="X129" s="48"/>
      <c r="Y129" s="48"/>
      <c r="Z129" s="48"/>
      <c r="AA129" s="48"/>
      <c r="AB129" s="48"/>
    </row>
    <row r="130" spans="1:28" ht="15">
      <c r="A130" s="37"/>
      <c r="B130" s="75"/>
      <c r="C130" s="75"/>
      <c r="D130" s="48"/>
      <c r="E130" s="75"/>
      <c r="F130" s="48"/>
      <c r="G130" s="75"/>
      <c r="H130" s="48"/>
      <c r="I130" s="75"/>
      <c r="J130" s="48"/>
      <c r="K130" s="75"/>
      <c r="L130" s="75"/>
      <c r="M130" s="75"/>
      <c r="N130" s="48"/>
      <c r="O130" s="75"/>
      <c r="P130" s="75"/>
      <c r="Q130" s="75"/>
      <c r="R130" s="75"/>
      <c r="S130" s="75"/>
      <c r="T130" s="75"/>
      <c r="U130" s="75"/>
      <c r="V130" s="75"/>
      <c r="W130" s="75"/>
      <c r="X130" s="48"/>
      <c r="Y130" s="48"/>
      <c r="Z130" s="48"/>
      <c r="AA130" s="48"/>
      <c r="AB130" s="48"/>
    </row>
    <row r="131" spans="1:28" ht="15">
      <c r="A131" s="37"/>
      <c r="B131" s="75"/>
      <c r="C131" s="75"/>
      <c r="D131" s="48"/>
      <c r="E131" s="75"/>
      <c r="F131" s="48"/>
      <c r="G131" s="75"/>
      <c r="H131" s="48"/>
      <c r="I131" s="75"/>
      <c r="J131" s="48"/>
      <c r="K131" s="75"/>
      <c r="L131" s="75"/>
      <c r="M131" s="75"/>
      <c r="N131" s="48"/>
      <c r="O131" s="75"/>
      <c r="P131" s="75"/>
      <c r="Q131" s="75"/>
      <c r="R131" s="75"/>
      <c r="S131" s="75"/>
      <c r="T131" s="75"/>
      <c r="U131" s="75"/>
      <c r="V131" s="75"/>
      <c r="W131" s="75"/>
      <c r="X131" s="48"/>
      <c r="Y131" s="48"/>
      <c r="Z131" s="48"/>
      <c r="AA131" s="48"/>
      <c r="AB131" s="48"/>
    </row>
    <row r="132" spans="1:28" ht="15">
      <c r="A132" s="37"/>
      <c r="B132" s="75"/>
      <c r="C132" s="75"/>
      <c r="D132" s="48"/>
      <c r="E132" s="75"/>
      <c r="F132" s="48"/>
      <c r="G132" s="75"/>
      <c r="H132" s="48"/>
      <c r="I132" s="75"/>
      <c r="J132" s="48"/>
      <c r="K132" s="75"/>
      <c r="L132" s="75"/>
      <c r="M132" s="75"/>
      <c r="N132" s="48"/>
      <c r="O132" s="75"/>
      <c r="P132" s="75"/>
      <c r="Q132" s="75"/>
      <c r="R132" s="75"/>
      <c r="S132" s="75"/>
      <c r="T132" s="75"/>
      <c r="U132" s="75"/>
      <c r="V132" s="75"/>
      <c r="W132" s="75"/>
      <c r="X132" s="48"/>
      <c r="Y132" s="48"/>
      <c r="Z132" s="48"/>
      <c r="AA132" s="48"/>
      <c r="AB132" s="48"/>
    </row>
    <row r="133" spans="1:28" ht="15">
      <c r="A133" s="37"/>
      <c r="B133" s="75"/>
      <c r="C133" s="75"/>
      <c r="D133" s="48"/>
      <c r="E133" s="75"/>
      <c r="F133" s="48"/>
      <c r="G133" s="75"/>
      <c r="H133" s="48"/>
      <c r="I133" s="75"/>
      <c r="J133" s="48"/>
      <c r="K133" s="75"/>
      <c r="L133" s="75"/>
      <c r="M133" s="75"/>
      <c r="N133" s="48"/>
      <c r="O133" s="75"/>
      <c r="P133" s="75"/>
      <c r="Q133" s="75"/>
      <c r="R133" s="75"/>
      <c r="S133" s="75"/>
      <c r="T133" s="75"/>
      <c r="U133" s="75"/>
      <c r="V133" s="75"/>
      <c r="W133" s="75"/>
      <c r="X133" s="48"/>
      <c r="Y133" s="48"/>
      <c r="Z133" s="48"/>
      <c r="AA133" s="48"/>
      <c r="AB133" s="48"/>
    </row>
    <row r="134" spans="1:28" ht="15">
      <c r="A134" s="37"/>
      <c r="B134" s="75"/>
      <c r="C134" s="75"/>
      <c r="D134" s="48"/>
      <c r="E134" s="75"/>
      <c r="F134" s="48"/>
      <c r="G134" s="75"/>
      <c r="H134" s="48"/>
      <c r="I134" s="75"/>
      <c r="J134" s="48"/>
      <c r="K134" s="75"/>
      <c r="L134" s="75"/>
      <c r="M134" s="75"/>
      <c r="N134" s="48"/>
      <c r="O134" s="75"/>
      <c r="P134" s="75"/>
      <c r="Q134" s="75"/>
      <c r="R134" s="75"/>
      <c r="S134" s="75"/>
      <c r="T134" s="75"/>
      <c r="U134" s="75"/>
      <c r="V134" s="75"/>
      <c r="W134" s="75"/>
      <c r="X134" s="48"/>
      <c r="Y134" s="48"/>
      <c r="Z134" s="48"/>
      <c r="AA134" s="48"/>
      <c r="AB134" s="48"/>
    </row>
    <row r="135" spans="1:28" ht="15">
      <c r="A135" s="37"/>
      <c r="B135" s="75"/>
      <c r="C135" s="75"/>
      <c r="D135" s="48"/>
      <c r="E135" s="75"/>
      <c r="F135" s="48"/>
      <c r="G135" s="75"/>
      <c r="H135" s="48"/>
      <c r="I135" s="75"/>
      <c r="J135" s="48"/>
      <c r="K135" s="75"/>
      <c r="L135" s="75"/>
      <c r="M135" s="75"/>
      <c r="N135" s="48"/>
      <c r="O135" s="75"/>
      <c r="P135" s="75"/>
      <c r="Q135" s="75"/>
      <c r="R135" s="75"/>
      <c r="S135" s="75"/>
      <c r="T135" s="75"/>
      <c r="U135" s="75"/>
      <c r="V135" s="75"/>
      <c r="W135" s="75"/>
      <c r="X135" s="48"/>
      <c r="Y135" s="48"/>
      <c r="Z135" s="48"/>
      <c r="AA135" s="48"/>
      <c r="AB135" s="48"/>
    </row>
    <row r="136" spans="1:28" ht="15">
      <c r="A136" s="37"/>
      <c r="B136" s="75"/>
      <c r="C136" s="75"/>
      <c r="D136" s="48"/>
      <c r="E136" s="75"/>
      <c r="F136" s="48"/>
      <c r="G136" s="75"/>
      <c r="H136" s="48"/>
      <c r="I136" s="75"/>
      <c r="J136" s="48"/>
      <c r="K136" s="75"/>
      <c r="L136" s="75"/>
      <c r="M136" s="75"/>
      <c r="N136" s="48"/>
      <c r="O136" s="75"/>
      <c r="P136" s="75"/>
      <c r="Q136" s="75"/>
      <c r="R136" s="75"/>
      <c r="S136" s="75"/>
      <c r="T136" s="75"/>
      <c r="U136" s="75"/>
      <c r="V136" s="75"/>
      <c r="W136" s="75"/>
      <c r="X136" s="48"/>
      <c r="Y136" s="48"/>
      <c r="Z136" s="48"/>
      <c r="AA136" s="48"/>
      <c r="AB136" s="48"/>
    </row>
    <row r="137" spans="1:28" ht="15">
      <c r="A137" s="37"/>
      <c r="B137" s="75"/>
      <c r="C137" s="75"/>
      <c r="D137" s="48"/>
      <c r="E137" s="75"/>
      <c r="F137" s="48"/>
      <c r="G137" s="75"/>
      <c r="H137" s="48"/>
      <c r="I137" s="75"/>
      <c r="J137" s="48"/>
      <c r="K137" s="75"/>
      <c r="L137" s="75"/>
      <c r="M137" s="75"/>
      <c r="N137" s="48"/>
      <c r="O137" s="75"/>
      <c r="P137" s="75"/>
      <c r="Q137" s="75"/>
      <c r="R137" s="75"/>
      <c r="S137" s="75"/>
      <c r="T137" s="75"/>
      <c r="U137" s="75"/>
      <c r="V137" s="75"/>
      <c r="W137" s="75"/>
      <c r="X137" s="48"/>
      <c r="Y137" s="48"/>
      <c r="Z137" s="48"/>
      <c r="AA137" s="48"/>
      <c r="AB137" s="48"/>
    </row>
    <row r="138" spans="1:28" ht="15">
      <c r="A138" s="37"/>
      <c r="B138" s="75"/>
      <c r="C138" s="75"/>
      <c r="D138" s="48"/>
      <c r="E138" s="75"/>
      <c r="F138" s="48"/>
      <c r="G138" s="75"/>
      <c r="H138" s="48"/>
      <c r="I138" s="75"/>
      <c r="J138" s="48"/>
      <c r="K138" s="75"/>
      <c r="L138" s="75"/>
      <c r="M138" s="75"/>
      <c r="N138" s="48"/>
      <c r="O138" s="75"/>
      <c r="P138" s="75"/>
      <c r="Q138" s="75"/>
      <c r="R138" s="75"/>
      <c r="S138" s="75"/>
      <c r="T138" s="75"/>
      <c r="U138" s="75"/>
      <c r="V138" s="75"/>
      <c r="W138" s="75"/>
      <c r="X138" s="48"/>
      <c r="Y138" s="48"/>
      <c r="Z138" s="48"/>
      <c r="AA138" s="48"/>
      <c r="AB138" s="48"/>
    </row>
    <row r="139" spans="1:28" ht="15">
      <c r="A139" s="37"/>
      <c r="B139" s="75"/>
      <c r="C139" s="75"/>
      <c r="D139" s="48"/>
      <c r="E139" s="75"/>
      <c r="F139" s="48"/>
      <c r="G139" s="75"/>
      <c r="H139" s="48"/>
      <c r="I139" s="75"/>
      <c r="J139" s="48"/>
      <c r="K139" s="75"/>
      <c r="L139" s="75"/>
      <c r="M139" s="75"/>
      <c r="N139" s="48"/>
      <c r="O139" s="75"/>
      <c r="P139" s="75"/>
      <c r="Q139" s="75"/>
      <c r="R139" s="75"/>
      <c r="S139" s="75"/>
      <c r="T139" s="75"/>
      <c r="U139" s="75"/>
      <c r="V139" s="75"/>
      <c r="W139" s="75"/>
      <c r="X139" s="48"/>
      <c r="Y139" s="48"/>
      <c r="Z139" s="48"/>
      <c r="AA139" s="48"/>
      <c r="AB139" s="48"/>
    </row>
    <row r="140" spans="1:28" ht="15">
      <c r="A140" s="37"/>
      <c r="B140" s="75"/>
      <c r="C140" s="75"/>
      <c r="D140" s="48"/>
      <c r="E140" s="75"/>
      <c r="F140" s="48"/>
      <c r="G140" s="75"/>
      <c r="H140" s="48"/>
      <c r="I140" s="75"/>
      <c r="J140" s="48"/>
      <c r="K140" s="75"/>
      <c r="L140" s="75"/>
      <c r="M140" s="75"/>
      <c r="N140" s="48"/>
      <c r="O140" s="75"/>
      <c r="P140" s="75"/>
      <c r="Q140" s="75"/>
      <c r="R140" s="75"/>
      <c r="S140" s="75"/>
      <c r="T140" s="75"/>
      <c r="U140" s="75"/>
      <c r="V140" s="75"/>
      <c r="W140" s="75"/>
      <c r="X140" s="48"/>
      <c r="Y140" s="48"/>
      <c r="Z140" s="48"/>
      <c r="AA140" s="48"/>
      <c r="AB140" s="48"/>
    </row>
    <row r="141" spans="1:28" ht="15">
      <c r="A141" s="37"/>
      <c r="B141" s="75"/>
      <c r="C141" s="75"/>
      <c r="D141" s="48"/>
      <c r="E141" s="75"/>
      <c r="F141" s="48"/>
      <c r="G141" s="75"/>
      <c r="H141" s="48"/>
      <c r="I141" s="75"/>
      <c r="J141" s="48"/>
      <c r="K141" s="75"/>
      <c r="L141" s="75"/>
      <c r="M141" s="75"/>
      <c r="N141" s="48"/>
      <c r="O141" s="75"/>
      <c r="P141" s="75"/>
      <c r="Q141" s="75"/>
      <c r="R141" s="75"/>
      <c r="S141" s="75"/>
      <c r="T141" s="75"/>
      <c r="U141" s="75"/>
      <c r="V141" s="75"/>
      <c r="W141" s="75"/>
      <c r="X141" s="48"/>
      <c r="Y141" s="48"/>
      <c r="Z141" s="48"/>
      <c r="AA141" s="48"/>
      <c r="AB141" s="48"/>
    </row>
    <row r="142" spans="1:28" ht="15">
      <c r="A142" s="37"/>
      <c r="B142" s="75"/>
      <c r="C142" s="75"/>
      <c r="D142" s="48"/>
      <c r="E142" s="75"/>
      <c r="F142" s="48"/>
      <c r="G142" s="75"/>
      <c r="H142" s="48"/>
      <c r="I142" s="75"/>
      <c r="J142" s="48"/>
      <c r="K142" s="75"/>
      <c r="L142" s="75"/>
      <c r="M142" s="75"/>
      <c r="N142" s="48"/>
      <c r="O142" s="75"/>
      <c r="P142" s="75"/>
      <c r="Q142" s="75"/>
      <c r="R142" s="75"/>
      <c r="S142" s="75"/>
      <c r="T142" s="75"/>
      <c r="U142" s="75"/>
      <c r="V142" s="75"/>
      <c r="W142" s="75"/>
      <c r="X142" s="48"/>
      <c r="Y142" s="48"/>
      <c r="Z142" s="48"/>
      <c r="AA142" s="48"/>
      <c r="AB142" s="48"/>
    </row>
    <row r="143" spans="1:28" ht="15">
      <c r="A143" s="37"/>
      <c r="B143" s="75"/>
      <c r="C143" s="75"/>
      <c r="D143" s="48"/>
      <c r="E143" s="75"/>
      <c r="F143" s="48"/>
      <c r="G143" s="75"/>
      <c r="H143" s="48"/>
      <c r="I143" s="75"/>
      <c r="J143" s="48"/>
      <c r="K143" s="75"/>
      <c r="L143" s="75"/>
      <c r="M143" s="75"/>
      <c r="N143" s="48"/>
      <c r="O143" s="75"/>
      <c r="P143" s="75"/>
      <c r="Q143" s="75"/>
      <c r="R143" s="75"/>
      <c r="S143" s="75"/>
      <c r="T143" s="75"/>
      <c r="U143" s="75"/>
      <c r="V143" s="75"/>
      <c r="W143" s="75"/>
      <c r="X143" s="48"/>
      <c r="Y143" s="48"/>
      <c r="Z143" s="48"/>
      <c r="AA143" s="48"/>
      <c r="AB143" s="48"/>
    </row>
    <row r="144" spans="1:28" ht="15">
      <c r="A144" s="37"/>
      <c r="B144" s="75"/>
      <c r="C144" s="75"/>
      <c r="D144" s="48"/>
      <c r="E144" s="75"/>
      <c r="F144" s="48"/>
      <c r="G144" s="75"/>
      <c r="H144" s="48"/>
      <c r="I144" s="75"/>
      <c r="J144" s="48"/>
      <c r="K144" s="75"/>
      <c r="L144" s="75"/>
      <c r="M144" s="75"/>
      <c r="N144" s="48"/>
      <c r="O144" s="75"/>
      <c r="P144" s="75"/>
      <c r="Q144" s="75"/>
      <c r="R144" s="75"/>
      <c r="S144" s="75"/>
      <c r="T144" s="75"/>
      <c r="U144" s="75"/>
      <c r="V144" s="75"/>
      <c r="W144" s="75"/>
      <c r="X144" s="48"/>
      <c r="Y144" s="48"/>
      <c r="Z144" s="48"/>
      <c r="AA144" s="48"/>
      <c r="AB144" s="48"/>
    </row>
    <row r="145" spans="1:28" ht="15">
      <c r="A145" s="37"/>
      <c r="B145" s="75"/>
      <c r="C145" s="75"/>
      <c r="D145" s="48"/>
      <c r="E145" s="75"/>
      <c r="F145" s="48"/>
      <c r="G145" s="75"/>
      <c r="H145" s="48"/>
      <c r="I145" s="75"/>
      <c r="J145" s="48"/>
      <c r="K145" s="75"/>
      <c r="L145" s="75"/>
      <c r="M145" s="75"/>
      <c r="N145" s="48"/>
      <c r="O145" s="75"/>
      <c r="P145" s="75"/>
      <c r="Q145" s="75"/>
      <c r="R145" s="75"/>
      <c r="S145" s="75"/>
      <c r="T145" s="75"/>
      <c r="U145" s="75"/>
      <c r="V145" s="75"/>
      <c r="W145" s="75"/>
      <c r="X145" s="48"/>
      <c r="Y145" s="48"/>
      <c r="Z145" s="48"/>
      <c r="AA145" s="48"/>
      <c r="AB145" s="48"/>
    </row>
    <row r="146" spans="1:28" ht="15">
      <c r="A146" s="37"/>
      <c r="B146" s="75"/>
      <c r="C146" s="75"/>
      <c r="D146" s="48"/>
      <c r="E146" s="75"/>
      <c r="F146" s="48"/>
      <c r="G146" s="75"/>
      <c r="H146" s="48"/>
      <c r="I146" s="75"/>
      <c r="J146" s="48"/>
      <c r="K146" s="75"/>
      <c r="L146" s="75"/>
      <c r="M146" s="75"/>
      <c r="N146" s="48"/>
      <c r="O146" s="75"/>
      <c r="P146" s="75"/>
      <c r="Q146" s="75"/>
      <c r="R146" s="75"/>
      <c r="S146" s="75"/>
      <c r="T146" s="75"/>
      <c r="U146" s="75"/>
      <c r="V146" s="75"/>
      <c r="W146" s="75"/>
      <c r="X146" s="48"/>
      <c r="Y146" s="48"/>
      <c r="Z146" s="48"/>
      <c r="AA146" s="48"/>
      <c r="AB146" s="48"/>
    </row>
    <row r="147" spans="1:28" ht="15">
      <c r="A147" s="37"/>
      <c r="B147" s="75"/>
      <c r="C147" s="75"/>
      <c r="D147" s="48"/>
      <c r="E147" s="75"/>
      <c r="F147" s="48"/>
      <c r="G147" s="75"/>
      <c r="H147" s="48"/>
      <c r="I147" s="75"/>
      <c r="J147" s="48"/>
      <c r="K147" s="75"/>
      <c r="L147" s="75"/>
      <c r="M147" s="75"/>
      <c r="N147" s="48"/>
      <c r="O147" s="75"/>
      <c r="P147" s="75"/>
      <c r="Q147" s="75"/>
      <c r="R147" s="75"/>
      <c r="S147" s="75"/>
      <c r="T147" s="75"/>
      <c r="U147" s="75"/>
      <c r="V147" s="75"/>
      <c r="W147" s="75"/>
      <c r="X147" s="48"/>
      <c r="Y147" s="48"/>
      <c r="Z147" s="48"/>
      <c r="AA147" s="48"/>
      <c r="AB147" s="48"/>
    </row>
    <row r="148" spans="1:28" ht="15">
      <c r="A148" s="37"/>
      <c r="B148" s="75"/>
      <c r="C148" s="75"/>
      <c r="D148" s="48"/>
      <c r="E148" s="75"/>
      <c r="F148" s="48"/>
      <c r="G148" s="75"/>
      <c r="H148" s="48"/>
      <c r="I148" s="75"/>
      <c r="J148" s="48"/>
      <c r="K148" s="75"/>
      <c r="L148" s="75"/>
      <c r="M148" s="75"/>
      <c r="N148" s="48"/>
      <c r="O148" s="75"/>
      <c r="P148" s="75"/>
      <c r="Q148" s="75"/>
      <c r="R148" s="75"/>
      <c r="S148" s="75"/>
      <c r="T148" s="75"/>
      <c r="U148" s="75"/>
      <c r="V148" s="75"/>
      <c r="W148" s="75"/>
      <c r="X148" s="48"/>
      <c r="Y148" s="48"/>
      <c r="Z148" s="48"/>
      <c r="AA148" s="48"/>
      <c r="AB148" s="48"/>
    </row>
    <row r="149" spans="1:28" ht="15">
      <c r="A149" s="37"/>
      <c r="B149" s="75"/>
      <c r="C149" s="75"/>
      <c r="D149" s="48"/>
      <c r="E149" s="75"/>
      <c r="F149" s="48"/>
      <c r="G149" s="75"/>
      <c r="H149" s="48"/>
      <c r="I149" s="75"/>
      <c r="J149" s="48"/>
      <c r="K149" s="75"/>
      <c r="L149" s="75"/>
      <c r="M149" s="75"/>
      <c r="N149" s="48"/>
      <c r="O149" s="75"/>
      <c r="P149" s="75"/>
      <c r="Q149" s="75"/>
      <c r="R149" s="75"/>
      <c r="S149" s="75"/>
      <c r="T149" s="75"/>
      <c r="U149" s="75"/>
      <c r="V149" s="75"/>
      <c r="W149" s="75"/>
      <c r="X149" s="48"/>
      <c r="Y149" s="48"/>
      <c r="Z149" s="48"/>
      <c r="AA149" s="48"/>
      <c r="AB149" s="48"/>
    </row>
    <row r="150" spans="1:28" ht="15">
      <c r="A150" s="37"/>
      <c r="B150" s="75"/>
      <c r="C150" s="75"/>
      <c r="D150" s="48"/>
      <c r="E150" s="75"/>
      <c r="F150" s="48"/>
      <c r="G150" s="75"/>
      <c r="H150" s="48"/>
      <c r="I150" s="75"/>
      <c r="J150" s="48"/>
      <c r="K150" s="75"/>
      <c r="L150" s="75"/>
      <c r="M150" s="75"/>
      <c r="N150" s="48"/>
      <c r="O150" s="75"/>
      <c r="P150" s="75"/>
      <c r="Q150" s="75"/>
      <c r="R150" s="75"/>
      <c r="S150" s="75"/>
      <c r="T150" s="75"/>
      <c r="U150" s="75"/>
      <c r="V150" s="75"/>
      <c r="W150" s="75"/>
      <c r="X150" s="48"/>
      <c r="Y150" s="48"/>
      <c r="Z150" s="48"/>
      <c r="AA150" s="48"/>
      <c r="AB150" s="48"/>
    </row>
    <row r="151" spans="1:28" ht="15">
      <c r="A151" s="37"/>
      <c r="B151" s="75"/>
      <c r="C151" s="75"/>
      <c r="D151" s="48"/>
      <c r="E151" s="75"/>
      <c r="F151" s="48"/>
      <c r="G151" s="75"/>
      <c r="H151" s="48"/>
      <c r="I151" s="75"/>
      <c r="J151" s="48"/>
      <c r="K151" s="75"/>
      <c r="L151" s="75"/>
      <c r="M151" s="75"/>
      <c r="N151" s="48"/>
      <c r="O151" s="75"/>
      <c r="P151" s="75"/>
      <c r="Q151" s="75"/>
      <c r="R151" s="75"/>
      <c r="S151" s="75"/>
      <c r="T151" s="75"/>
      <c r="U151" s="75"/>
      <c r="V151" s="75"/>
      <c r="W151" s="75"/>
      <c r="X151" s="48"/>
      <c r="Y151" s="48"/>
      <c r="Z151" s="48"/>
      <c r="AA151" s="48"/>
      <c r="AB151" s="48"/>
    </row>
    <row r="152" spans="1:28" ht="15">
      <c r="A152" s="37"/>
      <c r="B152" s="75"/>
      <c r="C152" s="75"/>
      <c r="D152" s="48"/>
      <c r="E152" s="75"/>
      <c r="F152" s="48"/>
      <c r="G152" s="75"/>
      <c r="H152" s="48"/>
      <c r="I152" s="75"/>
      <c r="J152" s="48"/>
      <c r="K152" s="75"/>
      <c r="L152" s="75"/>
      <c r="M152" s="75"/>
      <c r="N152" s="48"/>
      <c r="O152" s="75"/>
      <c r="P152" s="75"/>
      <c r="Q152" s="75"/>
      <c r="R152" s="75"/>
      <c r="S152" s="75"/>
      <c r="T152" s="75"/>
      <c r="U152" s="75"/>
      <c r="V152" s="75"/>
      <c r="W152" s="75"/>
      <c r="X152" s="48"/>
      <c r="Y152" s="48"/>
      <c r="Z152" s="48"/>
      <c r="AA152" s="48"/>
      <c r="AB152" s="48"/>
    </row>
    <row r="153" spans="1:28" ht="15">
      <c r="A153" s="37"/>
      <c r="B153" s="75"/>
      <c r="C153" s="75"/>
      <c r="D153" s="48"/>
      <c r="E153" s="75"/>
      <c r="F153" s="48"/>
      <c r="G153" s="75"/>
      <c r="H153" s="48"/>
      <c r="I153" s="75"/>
      <c r="J153" s="48"/>
      <c r="K153" s="75"/>
      <c r="L153" s="75"/>
      <c r="M153" s="75"/>
      <c r="N153" s="48"/>
      <c r="O153" s="75"/>
      <c r="P153" s="75"/>
      <c r="Q153" s="75"/>
      <c r="R153" s="75"/>
      <c r="S153" s="75"/>
      <c r="T153" s="75"/>
      <c r="U153" s="75"/>
      <c r="V153" s="75"/>
      <c r="W153" s="75"/>
      <c r="X153" s="48"/>
      <c r="Y153" s="48"/>
      <c r="Z153" s="48"/>
      <c r="AA153" s="48"/>
      <c r="AB153" s="48"/>
    </row>
    <row r="154" spans="1:28" ht="15">
      <c r="A154" s="37"/>
      <c r="B154" s="75"/>
      <c r="C154" s="75"/>
      <c r="D154" s="48"/>
      <c r="E154" s="75"/>
      <c r="F154" s="48"/>
      <c r="G154" s="75"/>
      <c r="H154" s="48"/>
      <c r="I154" s="75"/>
      <c r="J154" s="48"/>
      <c r="K154" s="75"/>
      <c r="L154" s="75"/>
      <c r="M154" s="75"/>
      <c r="N154" s="48"/>
      <c r="O154" s="75"/>
      <c r="P154" s="75"/>
      <c r="Q154" s="75"/>
      <c r="R154" s="75"/>
      <c r="S154" s="75"/>
      <c r="T154" s="75"/>
      <c r="U154" s="75"/>
      <c r="V154" s="75"/>
      <c r="W154" s="75"/>
      <c r="X154" s="48"/>
      <c r="Y154" s="48"/>
      <c r="Z154" s="48"/>
      <c r="AA154" s="48"/>
      <c r="AB154" s="48"/>
    </row>
    <row r="155" spans="1:28" ht="15">
      <c r="A155" s="37"/>
      <c r="B155" s="75"/>
      <c r="C155" s="75"/>
      <c r="D155" s="48"/>
      <c r="E155" s="75"/>
      <c r="F155" s="48"/>
      <c r="G155" s="75"/>
      <c r="H155" s="48"/>
      <c r="I155" s="75"/>
      <c r="J155" s="48"/>
      <c r="K155" s="75"/>
      <c r="L155" s="75"/>
      <c r="M155" s="75"/>
      <c r="N155" s="48"/>
      <c r="O155" s="75"/>
      <c r="P155" s="75"/>
      <c r="Q155" s="75"/>
      <c r="R155" s="75"/>
      <c r="S155" s="75"/>
      <c r="T155" s="75"/>
      <c r="U155" s="75"/>
      <c r="V155" s="75"/>
      <c r="W155" s="75"/>
      <c r="X155" s="48"/>
      <c r="Y155" s="48"/>
      <c r="Z155" s="48"/>
      <c r="AA155" s="48"/>
      <c r="AB155" s="48"/>
    </row>
    <row r="156" spans="1:28" ht="15">
      <c r="A156" s="37"/>
      <c r="B156" s="75"/>
      <c r="C156" s="75"/>
      <c r="D156" s="48"/>
      <c r="E156" s="75"/>
      <c r="F156" s="48"/>
      <c r="G156" s="75"/>
      <c r="H156" s="48"/>
      <c r="I156" s="75"/>
      <c r="J156" s="48"/>
      <c r="K156" s="75"/>
      <c r="L156" s="75"/>
      <c r="M156" s="75"/>
      <c r="N156" s="48"/>
      <c r="O156" s="75"/>
      <c r="P156" s="75"/>
      <c r="Q156" s="75"/>
      <c r="R156" s="75"/>
      <c r="S156" s="75"/>
      <c r="T156" s="75"/>
      <c r="U156" s="75"/>
      <c r="V156" s="75"/>
      <c r="W156" s="75"/>
      <c r="X156" s="48"/>
      <c r="Y156" s="48"/>
      <c r="Z156" s="48"/>
      <c r="AA156" s="48"/>
      <c r="AB156" s="48"/>
    </row>
    <row r="157" spans="1:28" ht="15">
      <c r="A157" s="37"/>
      <c r="B157" s="75"/>
      <c r="C157" s="75"/>
      <c r="D157" s="48"/>
      <c r="E157" s="75"/>
      <c r="F157" s="48"/>
      <c r="G157" s="75"/>
      <c r="H157" s="48"/>
      <c r="I157" s="75"/>
      <c r="J157" s="48"/>
      <c r="K157" s="75"/>
      <c r="L157" s="75"/>
      <c r="M157" s="75"/>
      <c r="N157" s="48"/>
      <c r="O157" s="75"/>
      <c r="P157" s="75"/>
      <c r="Q157" s="75"/>
      <c r="R157" s="75"/>
      <c r="S157" s="75"/>
      <c r="T157" s="75"/>
      <c r="U157" s="75"/>
      <c r="V157" s="75"/>
      <c r="W157" s="75"/>
      <c r="X157" s="48"/>
      <c r="Y157" s="48"/>
      <c r="Z157" s="48"/>
      <c r="AA157" s="48"/>
      <c r="AB157" s="48"/>
    </row>
    <row r="158" spans="1:28" ht="15">
      <c r="A158" s="37"/>
      <c r="B158" s="75"/>
      <c r="C158" s="75"/>
      <c r="D158" s="48"/>
      <c r="E158" s="75"/>
      <c r="F158" s="48"/>
      <c r="G158" s="75"/>
      <c r="H158" s="48"/>
      <c r="I158" s="75"/>
      <c r="J158" s="48"/>
      <c r="K158" s="75"/>
      <c r="L158" s="75"/>
      <c r="M158" s="75"/>
      <c r="N158" s="48"/>
      <c r="O158" s="75"/>
      <c r="P158" s="75"/>
      <c r="Q158" s="75"/>
      <c r="R158" s="75"/>
      <c r="S158" s="75"/>
      <c r="T158" s="75"/>
      <c r="U158" s="75"/>
      <c r="V158" s="75"/>
      <c r="W158" s="75"/>
      <c r="X158" s="48"/>
      <c r="Y158" s="48"/>
      <c r="Z158" s="48"/>
      <c r="AA158" s="48"/>
      <c r="AB158" s="48"/>
    </row>
    <row r="159" spans="1:28" ht="15">
      <c r="A159" s="37"/>
      <c r="B159" s="75"/>
      <c r="C159" s="75"/>
      <c r="D159" s="48"/>
      <c r="E159" s="75"/>
      <c r="F159" s="48"/>
      <c r="G159" s="75"/>
      <c r="H159" s="48"/>
      <c r="I159" s="75"/>
      <c r="J159" s="48"/>
      <c r="K159" s="75"/>
      <c r="L159" s="75"/>
      <c r="M159" s="75"/>
      <c r="N159" s="48"/>
      <c r="O159" s="75"/>
      <c r="P159" s="75"/>
      <c r="Q159" s="75"/>
      <c r="R159" s="75"/>
      <c r="S159" s="75"/>
      <c r="T159" s="75"/>
      <c r="U159" s="75"/>
      <c r="V159" s="75"/>
      <c r="W159" s="75"/>
      <c r="X159" s="48"/>
      <c r="Y159" s="48"/>
      <c r="Z159" s="48"/>
      <c r="AA159" s="48"/>
      <c r="AB159" s="48"/>
    </row>
    <row r="160" spans="1:28" ht="15">
      <c r="A160" s="37"/>
      <c r="B160" s="75"/>
      <c r="C160" s="75"/>
      <c r="D160" s="48"/>
      <c r="E160" s="75"/>
      <c r="F160" s="48"/>
      <c r="G160" s="75"/>
      <c r="H160" s="48"/>
      <c r="I160" s="75"/>
      <c r="J160" s="48"/>
      <c r="K160" s="75"/>
      <c r="L160" s="75"/>
      <c r="M160" s="75"/>
      <c r="N160" s="48"/>
      <c r="O160" s="75"/>
      <c r="P160" s="75"/>
      <c r="Q160" s="75"/>
      <c r="R160" s="75"/>
      <c r="S160" s="75"/>
      <c r="T160" s="75"/>
      <c r="U160" s="75"/>
      <c r="V160" s="75"/>
      <c r="W160" s="75"/>
      <c r="X160" s="48"/>
      <c r="Y160" s="48"/>
      <c r="Z160" s="48"/>
      <c r="AA160" s="48"/>
      <c r="AB160" s="48"/>
    </row>
    <row r="161" spans="24:28">
      <c r="X161" s="48"/>
      <c r="Y161" s="48"/>
      <c r="Z161" s="48"/>
      <c r="AA161" s="48"/>
      <c r="AB161" s="48"/>
    </row>
    <row r="162" spans="24:28">
      <c r="X162" s="48"/>
      <c r="Y162" s="48"/>
      <c r="Z162" s="48"/>
      <c r="AA162" s="48"/>
      <c r="AB162" s="48"/>
    </row>
    <row r="163" spans="24:28">
      <c r="X163" s="48"/>
      <c r="Y163" s="48"/>
      <c r="Z163" s="48"/>
      <c r="AA163" s="48"/>
      <c r="AB163" s="48"/>
    </row>
    <row r="164" spans="24:28">
      <c r="X164" s="48"/>
      <c r="Y164" s="48"/>
      <c r="Z164" s="48"/>
      <c r="AA164" s="48"/>
      <c r="AB164" s="48"/>
    </row>
    <row r="165" spans="24:28">
      <c r="X165" s="48"/>
      <c r="Y165" s="48"/>
      <c r="Z165" s="48"/>
      <c r="AA165" s="48"/>
      <c r="AB165" s="48"/>
    </row>
    <row r="166" spans="24:28">
      <c r="X166" s="48"/>
      <c r="Y166" s="48"/>
      <c r="Z166" s="48"/>
      <c r="AA166" s="48"/>
      <c r="AB166" s="48"/>
    </row>
    <row r="167" spans="24:28">
      <c r="X167" s="48"/>
      <c r="Y167" s="48"/>
      <c r="Z167" s="48"/>
      <c r="AA167" s="48"/>
      <c r="AB167" s="48"/>
    </row>
    <row r="168" spans="24:28">
      <c r="X168" s="48"/>
      <c r="Y168" s="48"/>
      <c r="Z168" s="48"/>
      <c r="AA168" s="48"/>
      <c r="AB168" s="48"/>
    </row>
    <row r="169" spans="24:28">
      <c r="X169" s="48"/>
      <c r="Y169" s="48"/>
      <c r="Z169" s="48"/>
      <c r="AA169" s="48"/>
      <c r="AB169" s="48"/>
    </row>
    <row r="170" spans="24:28">
      <c r="X170" s="48"/>
      <c r="Y170" s="48"/>
      <c r="Z170" s="48"/>
      <c r="AA170" s="48"/>
      <c r="AB170" s="48"/>
    </row>
    <row r="171" spans="24:28">
      <c r="X171" s="48"/>
      <c r="Y171" s="48"/>
      <c r="Z171" s="48"/>
      <c r="AA171" s="48"/>
      <c r="AB171" s="48"/>
    </row>
    <row r="172" spans="24:28">
      <c r="X172" s="48"/>
      <c r="Y172" s="48"/>
      <c r="Z172" s="48"/>
      <c r="AA172" s="48"/>
      <c r="AB172" s="48"/>
    </row>
    <row r="173" spans="24:28">
      <c r="X173" s="48"/>
      <c r="Y173" s="48"/>
      <c r="Z173" s="48"/>
      <c r="AA173" s="48"/>
      <c r="AB173" s="48"/>
    </row>
    <row r="174" spans="24:28">
      <c r="X174" s="48"/>
      <c r="Y174" s="48"/>
      <c r="Z174" s="48"/>
      <c r="AA174" s="48"/>
      <c r="AB174" s="48"/>
    </row>
    <row r="175" spans="24:28">
      <c r="X175" s="48"/>
      <c r="Y175" s="48"/>
      <c r="Z175" s="48"/>
      <c r="AA175" s="48"/>
      <c r="AB175" s="48"/>
    </row>
    <row r="176" spans="24:28">
      <c r="X176" s="48"/>
      <c r="Y176" s="48"/>
      <c r="Z176" s="48"/>
      <c r="AA176" s="48"/>
      <c r="AB176" s="48"/>
    </row>
    <row r="177" spans="24:28">
      <c r="X177" s="48"/>
      <c r="Y177" s="48"/>
      <c r="Z177" s="48"/>
      <c r="AA177" s="48"/>
      <c r="AB177" s="48"/>
    </row>
    <row r="178" spans="24:28">
      <c r="X178" s="48"/>
      <c r="Y178" s="48"/>
      <c r="Z178" s="48"/>
      <c r="AA178" s="48"/>
      <c r="AB178" s="48"/>
    </row>
    <row r="179" spans="24:28">
      <c r="X179" s="48"/>
      <c r="Y179" s="48"/>
      <c r="Z179" s="48"/>
      <c r="AA179" s="48"/>
      <c r="AB179" s="48"/>
    </row>
    <row r="180" spans="24:28">
      <c r="X180" s="48"/>
      <c r="Y180" s="48"/>
      <c r="Z180" s="48"/>
      <c r="AA180" s="48"/>
      <c r="AB180" s="48"/>
    </row>
    <row r="181" spans="24:28">
      <c r="X181" s="48"/>
      <c r="Y181" s="48"/>
      <c r="Z181" s="48"/>
      <c r="AA181" s="48"/>
      <c r="AB181" s="48"/>
    </row>
    <row r="182" spans="24:28">
      <c r="X182" s="48"/>
      <c r="Y182" s="48"/>
      <c r="Z182" s="48"/>
      <c r="AA182" s="48"/>
      <c r="AB182" s="48"/>
    </row>
    <row r="183" spans="24:28">
      <c r="X183" s="48"/>
      <c r="Y183" s="48"/>
      <c r="Z183" s="48"/>
      <c r="AA183" s="48"/>
      <c r="AB183" s="48"/>
    </row>
    <row r="184" spans="24:28">
      <c r="X184" s="48"/>
      <c r="Y184" s="48"/>
      <c r="Z184" s="48"/>
      <c r="AA184" s="48"/>
      <c r="AB184" s="48"/>
    </row>
    <row r="185" spans="24:28">
      <c r="X185" s="48"/>
      <c r="Y185" s="48"/>
      <c r="Z185" s="48"/>
      <c r="AA185" s="48"/>
      <c r="AB185" s="48"/>
    </row>
    <row r="186" spans="24:28">
      <c r="X186" s="48"/>
      <c r="Y186" s="48"/>
      <c r="Z186" s="48"/>
      <c r="AA186" s="48"/>
      <c r="AB186" s="48"/>
    </row>
    <row r="187" spans="24:28">
      <c r="X187" s="48"/>
      <c r="Y187" s="48"/>
      <c r="Z187" s="48"/>
      <c r="AA187" s="48"/>
      <c r="AB187" s="48"/>
    </row>
    <row r="188" spans="24:28">
      <c r="X188" s="48"/>
      <c r="Y188" s="48"/>
      <c r="Z188" s="48"/>
      <c r="AA188" s="48"/>
      <c r="AB188" s="48"/>
    </row>
    <row r="189" spans="24:28">
      <c r="X189" s="48"/>
      <c r="Y189" s="48"/>
      <c r="Z189" s="48"/>
      <c r="AA189" s="48"/>
      <c r="AB189" s="48"/>
    </row>
    <row r="190" spans="24:28">
      <c r="X190" s="48"/>
      <c r="Y190" s="48"/>
      <c r="Z190" s="48"/>
      <c r="AA190" s="48"/>
      <c r="AB190" s="48"/>
    </row>
    <row r="191" spans="24:28">
      <c r="X191" s="48"/>
      <c r="Y191" s="48"/>
      <c r="Z191" s="48"/>
      <c r="AA191" s="48"/>
      <c r="AB191" s="48"/>
    </row>
    <row r="192" spans="24:28">
      <c r="X192" s="48"/>
      <c r="Y192" s="48"/>
      <c r="Z192" s="48"/>
      <c r="AA192" s="48"/>
      <c r="AB192" s="48"/>
    </row>
    <row r="193" spans="24:28">
      <c r="X193" s="48"/>
      <c r="Y193" s="48"/>
      <c r="Z193" s="48"/>
      <c r="AA193" s="48"/>
      <c r="AB193" s="48"/>
    </row>
    <row r="194" spans="24:28">
      <c r="X194" s="48"/>
      <c r="Y194" s="48"/>
      <c r="Z194" s="48"/>
      <c r="AA194" s="48"/>
      <c r="AB194" s="48"/>
    </row>
    <row r="195" spans="24:28">
      <c r="X195" s="48"/>
      <c r="Y195" s="48"/>
      <c r="Z195" s="48"/>
      <c r="AA195" s="48"/>
      <c r="AB195" s="48"/>
    </row>
    <row r="196" spans="24:28">
      <c r="X196" s="48"/>
      <c r="Y196" s="48"/>
      <c r="Z196" s="48"/>
      <c r="AA196" s="48"/>
      <c r="AB196" s="48"/>
    </row>
    <row r="197" spans="24:28">
      <c r="X197" s="48"/>
      <c r="Y197" s="48"/>
      <c r="Z197" s="48"/>
      <c r="AA197" s="48"/>
      <c r="AB197" s="48"/>
    </row>
    <row r="198" spans="24:28">
      <c r="X198" s="48"/>
      <c r="Y198" s="48"/>
      <c r="Z198" s="48"/>
      <c r="AA198" s="48"/>
      <c r="AB198" s="48"/>
    </row>
    <row r="199" spans="24:28">
      <c r="X199" s="48"/>
      <c r="Y199" s="48"/>
      <c r="Z199" s="48"/>
      <c r="AA199" s="48"/>
      <c r="AB199" s="48"/>
    </row>
    <row r="200" spans="24:28">
      <c r="X200" s="48"/>
      <c r="Y200" s="48"/>
      <c r="Z200" s="48"/>
      <c r="AA200" s="48"/>
      <c r="AB200" s="48"/>
    </row>
    <row r="201" spans="24:28">
      <c r="X201" s="48"/>
      <c r="Y201" s="48"/>
      <c r="Z201" s="48"/>
      <c r="AA201" s="48"/>
      <c r="AB201" s="48"/>
    </row>
    <row r="202" spans="24:28">
      <c r="X202" s="48"/>
      <c r="Y202" s="48"/>
      <c r="Z202" s="48"/>
      <c r="AA202" s="48"/>
      <c r="AB202" s="48"/>
    </row>
    <row r="203" spans="24:28">
      <c r="X203" s="48"/>
      <c r="Y203" s="48"/>
      <c r="Z203" s="48"/>
      <c r="AA203" s="48"/>
      <c r="AB203" s="48"/>
    </row>
    <row r="204" spans="24:28">
      <c r="X204" s="48"/>
      <c r="Y204" s="48"/>
      <c r="Z204" s="48"/>
      <c r="AA204" s="48"/>
      <c r="AB204" s="48"/>
    </row>
    <row r="205" spans="24:28">
      <c r="X205" s="48"/>
      <c r="Y205" s="48"/>
      <c r="Z205" s="48"/>
      <c r="AA205" s="48"/>
      <c r="AB205" s="48"/>
    </row>
    <row r="206" spans="24:28">
      <c r="X206" s="48"/>
      <c r="Y206" s="48"/>
      <c r="Z206" s="48"/>
      <c r="AA206" s="48"/>
      <c r="AB206" s="48"/>
    </row>
    <row r="207" spans="24:28">
      <c r="X207" s="48"/>
      <c r="Y207" s="48"/>
      <c r="Z207" s="48"/>
      <c r="AA207" s="48"/>
      <c r="AB207" s="48"/>
    </row>
    <row r="208" spans="24:28">
      <c r="X208" s="48"/>
      <c r="Y208" s="48"/>
      <c r="Z208" s="48"/>
      <c r="AA208" s="48"/>
      <c r="AB208" s="48"/>
    </row>
    <row r="209" spans="24:28">
      <c r="X209" s="48"/>
      <c r="Y209" s="48"/>
      <c r="Z209" s="48"/>
      <c r="AA209" s="48"/>
      <c r="AB209" s="48"/>
    </row>
    <row r="210" spans="24:28">
      <c r="X210" s="48"/>
      <c r="Y210" s="48"/>
      <c r="Z210" s="48"/>
      <c r="AA210" s="48"/>
      <c r="AB210" s="48"/>
    </row>
    <row r="211" spans="24:28">
      <c r="X211" s="48"/>
      <c r="Y211" s="48"/>
      <c r="Z211" s="48"/>
      <c r="AA211" s="48"/>
      <c r="AB211" s="48"/>
    </row>
    <row r="212" spans="24:28">
      <c r="X212" s="48"/>
      <c r="Y212" s="48"/>
      <c r="Z212" s="48"/>
      <c r="AA212" s="48"/>
      <c r="AB212" s="48"/>
    </row>
    <row r="213" spans="24:28">
      <c r="X213" s="48"/>
      <c r="Y213" s="48"/>
      <c r="Z213" s="48"/>
      <c r="AA213" s="48"/>
      <c r="AB213" s="48"/>
    </row>
    <row r="214" spans="24:28">
      <c r="X214" s="48"/>
      <c r="Y214" s="48"/>
      <c r="Z214" s="48"/>
      <c r="AA214" s="48"/>
      <c r="AB214" s="48"/>
    </row>
    <row r="215" spans="24:28">
      <c r="X215" s="48"/>
      <c r="Y215" s="48"/>
      <c r="Z215" s="48"/>
      <c r="AA215" s="48"/>
      <c r="AB215" s="48"/>
    </row>
    <row r="216" spans="24:28">
      <c r="X216" s="48"/>
      <c r="Y216" s="48"/>
      <c r="Z216" s="48"/>
      <c r="AA216" s="48"/>
      <c r="AB216" s="48"/>
    </row>
    <row r="217" spans="24:28">
      <c r="X217" s="48"/>
      <c r="Y217" s="48"/>
      <c r="Z217" s="48"/>
      <c r="AA217" s="48"/>
      <c r="AB217" s="48"/>
    </row>
    <row r="218" spans="24:28">
      <c r="X218" s="48"/>
      <c r="Y218" s="48"/>
      <c r="Z218" s="48"/>
      <c r="AA218" s="48"/>
      <c r="AB218" s="48"/>
    </row>
    <row r="219" spans="24:28">
      <c r="X219" s="48"/>
      <c r="Y219" s="48"/>
      <c r="Z219" s="48"/>
      <c r="AA219" s="48"/>
      <c r="AB219" s="48"/>
    </row>
    <row r="220" spans="24:28">
      <c r="X220" s="48"/>
      <c r="Y220" s="48"/>
      <c r="Z220" s="48"/>
      <c r="AA220" s="48"/>
      <c r="AB220" s="48"/>
    </row>
    <row r="221" spans="24:28">
      <c r="X221" s="48"/>
      <c r="Y221" s="48"/>
      <c r="Z221" s="48"/>
      <c r="AA221" s="48"/>
      <c r="AB221" s="48"/>
    </row>
    <row r="222" spans="24:28">
      <c r="X222" s="48"/>
      <c r="Y222" s="48"/>
      <c r="Z222" s="48"/>
      <c r="AA222" s="48"/>
      <c r="AB222" s="48"/>
    </row>
    <row r="223" spans="24:28">
      <c r="X223" s="48"/>
      <c r="Y223" s="48"/>
      <c r="Z223" s="48"/>
      <c r="AA223" s="48"/>
      <c r="AB223" s="48"/>
    </row>
    <row r="224" spans="24:28">
      <c r="X224" s="48"/>
      <c r="Y224" s="48"/>
      <c r="Z224" s="48"/>
      <c r="AA224" s="48"/>
      <c r="AB224" s="48"/>
    </row>
  </sheetData>
  <sheetProtection password="C5D2" sheet="1" objects="1" scenarios="1"/>
  <mergeCells count="108">
    <mergeCell ref="B53:C53"/>
    <mergeCell ref="B54:C54"/>
    <mergeCell ref="B55:C55"/>
    <mergeCell ref="M53:O53"/>
    <mergeCell ref="M54:O54"/>
    <mergeCell ref="M55:O55"/>
    <mergeCell ref="B38:C38"/>
    <mergeCell ref="B39:C39"/>
    <mergeCell ref="B40:C40"/>
    <mergeCell ref="M41:O41"/>
    <mergeCell ref="M38:O38"/>
    <mergeCell ref="M42:O42"/>
    <mergeCell ref="B8:C8"/>
    <mergeCell ref="E8:K8"/>
    <mergeCell ref="M8:O8"/>
    <mergeCell ref="M9:O9"/>
    <mergeCell ref="B15:C15"/>
    <mergeCell ref="B16:C16"/>
    <mergeCell ref="B19:C19"/>
    <mergeCell ref="M39:O39"/>
    <mergeCell ref="M40:O40"/>
    <mergeCell ref="M19:O19"/>
    <mergeCell ref="B29:C29"/>
    <mergeCell ref="I29:K29"/>
    <mergeCell ref="M29:O29"/>
    <mergeCell ref="B36:C36"/>
    <mergeCell ref="B5:C5"/>
    <mergeCell ref="B7:C7"/>
    <mergeCell ref="M7:O7"/>
    <mergeCell ref="N2:O2"/>
    <mergeCell ref="M4:O4"/>
    <mergeCell ref="B6:C6"/>
    <mergeCell ref="E5:K5"/>
    <mergeCell ref="M5:O5"/>
    <mergeCell ref="M6:O6"/>
    <mergeCell ref="E6:K6"/>
    <mergeCell ref="E7:K7"/>
    <mergeCell ref="P27:X27"/>
    <mergeCell ref="B28:C28"/>
    <mergeCell ref="I28:K28"/>
    <mergeCell ref="M28:O28"/>
    <mergeCell ref="E11:K11"/>
    <mergeCell ref="B26:C26"/>
    <mergeCell ref="I26:K26"/>
    <mergeCell ref="M26:O26"/>
    <mergeCell ref="E13:K13"/>
    <mergeCell ref="B17:C17"/>
    <mergeCell ref="E17:K17"/>
    <mergeCell ref="E18:K18"/>
    <mergeCell ref="E16:K16"/>
    <mergeCell ref="E20:K20"/>
    <mergeCell ref="M20:O20"/>
    <mergeCell ref="B18:C18"/>
    <mergeCell ref="M23:O23"/>
    <mergeCell ref="E21:K21"/>
    <mergeCell ref="M21:O21"/>
    <mergeCell ref="B27:C27"/>
    <mergeCell ref="I27:K27"/>
    <mergeCell ref="M27:O27"/>
    <mergeCell ref="E19:K19"/>
    <mergeCell ref="B59:E59"/>
    <mergeCell ref="M56:O56"/>
    <mergeCell ref="M57:O57"/>
    <mergeCell ref="B12:C12"/>
    <mergeCell ref="M12:O12"/>
    <mergeCell ref="M17:O17"/>
    <mergeCell ref="M18:O18"/>
    <mergeCell ref="M47:O47"/>
    <mergeCell ref="B49:C49"/>
    <mergeCell ref="M49:O49"/>
    <mergeCell ref="B50:C50"/>
    <mergeCell ref="M50:O50"/>
    <mergeCell ref="B48:C48"/>
    <mergeCell ref="B47:C47"/>
    <mergeCell ref="B30:C30"/>
    <mergeCell ref="E15:K15"/>
    <mergeCell ref="M15:O15"/>
    <mergeCell ref="M16:O16"/>
    <mergeCell ref="B20:C20"/>
    <mergeCell ref="B52:C52"/>
    <mergeCell ref="M52:O52"/>
    <mergeCell ref="B51:C51"/>
    <mergeCell ref="M51:O51"/>
    <mergeCell ref="B41:C41"/>
    <mergeCell ref="B60:O66"/>
    <mergeCell ref="B13:C13"/>
    <mergeCell ref="M13:O13"/>
    <mergeCell ref="B14:C14"/>
    <mergeCell ref="M11:O11"/>
    <mergeCell ref="M14:O14"/>
    <mergeCell ref="E14:K14"/>
    <mergeCell ref="M48:O48"/>
    <mergeCell ref="M37:O37"/>
    <mergeCell ref="I30:K30"/>
    <mergeCell ref="M30:O30"/>
    <mergeCell ref="B46:C46"/>
    <mergeCell ref="M46:O46"/>
    <mergeCell ref="B37:C37"/>
    <mergeCell ref="M36:O36"/>
    <mergeCell ref="B32:C32"/>
    <mergeCell ref="I32:K32"/>
    <mergeCell ref="M32:O32"/>
    <mergeCell ref="I31:K31"/>
    <mergeCell ref="M31:O31"/>
    <mergeCell ref="B35:C35"/>
    <mergeCell ref="M35:O35"/>
    <mergeCell ref="B31:C31"/>
    <mergeCell ref="E12:K12"/>
  </mergeCells>
  <phoneticPr fontId="0" type="noConversion"/>
  <pageMargins left="0.70866141732283472" right="0.78740157480314965" top="0.98425196850393704" bottom="0.78740157480314965" header="0.51181102362204722" footer="0.51181102362204722"/>
  <pageSetup paperSize="9" scale="78" orientation="portrait" r:id="rId1"/>
  <headerFooter alignWithMargins="0">
    <oddHeader>&amp;L&amp;"Tahoma,Standard"&amp;G&amp;C&amp;"-,Standard"                                                                           &amp;"-,Fett"      Schweizer Bauernverband      &amp;"-,Standard"
                                                    Agriexpert</oddHeader>
    <oddFooter>&amp;L&amp;"-,Standard"&amp;8&amp;F
Seite &amp;P von &amp;N&amp;R&amp;"-,Standard"&amp;8Laurstrasse 10 | 5201 Brugg | Telefon +41 (0)56 462 51 11 | Fax +41 (0)56 462 52 04
                                           info@agriexpert.ch | www.agriexpert.ch &amp;K00+000mmmmmmmmm mmmm mmmmmmmm</oddFoot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1"/>
  <dimension ref="A1:T92"/>
  <sheetViews>
    <sheetView zoomScaleNormal="100" workbookViewId="0">
      <pane ySplit="2" topLeftCell="A3" activePane="bottomLeft" state="frozen"/>
      <selection activeCell="D11" sqref="D11"/>
      <selection pane="bottomLeft" activeCell="G5" sqref="G5"/>
    </sheetView>
  </sheetViews>
  <sheetFormatPr baseColWidth="10" defaultRowHeight="12.75"/>
  <cols>
    <col min="1" max="1" width="2" style="44" customWidth="1"/>
    <col min="2" max="2" width="12.85546875" style="44" customWidth="1"/>
    <col min="3" max="3" width="14.5703125" style="44" customWidth="1"/>
    <col min="4" max="4" width="1.7109375" style="44" customWidth="1"/>
    <col min="5" max="5" width="14.5703125" style="44" customWidth="1"/>
    <col min="6" max="6" width="1.7109375" style="44" customWidth="1"/>
    <col min="7" max="7" width="9.85546875" style="44" customWidth="1"/>
    <col min="8" max="8" width="1.7109375" style="44" customWidth="1"/>
    <col min="9" max="9" width="8.7109375" style="44" customWidth="1"/>
    <col min="10" max="10" width="1.7109375" style="44" customWidth="1"/>
    <col min="11" max="11" width="10.140625" style="44" customWidth="1"/>
    <col min="12" max="12" width="1.7109375" style="44" customWidth="1"/>
    <col min="13" max="13" width="10.140625" style="44" customWidth="1"/>
    <col min="14" max="14" width="1.7109375" style="44" customWidth="1"/>
    <col min="15" max="15" width="11.28515625" style="44" customWidth="1"/>
    <col min="16" max="16" width="11.42578125" style="44"/>
    <col min="17" max="20" width="11.42578125" style="44" hidden="1" customWidth="1"/>
    <col min="21" max="16384" width="11.42578125" style="44"/>
  </cols>
  <sheetData>
    <row r="1" spans="1:17" ht="3.95" customHeight="1"/>
    <row r="2" spans="1:17" ht="18.75">
      <c r="A2" s="40" t="s">
        <v>111</v>
      </c>
      <c r="B2" s="40"/>
      <c r="C2" s="40"/>
      <c r="D2" s="40"/>
      <c r="E2" s="41"/>
      <c r="F2" s="42"/>
      <c r="G2" s="145"/>
      <c r="H2" s="145"/>
      <c r="I2" s="145"/>
      <c r="J2" s="145"/>
      <c r="K2" s="145"/>
      <c r="L2" s="43"/>
      <c r="M2" s="146"/>
      <c r="N2" s="245"/>
      <c r="O2" s="245"/>
    </row>
    <row r="3" spans="1:17" ht="15.75">
      <c r="A3" s="37"/>
      <c r="B3" s="45"/>
      <c r="C3" s="45"/>
      <c r="D3" s="45"/>
      <c r="E3" s="45"/>
      <c r="F3" s="46"/>
      <c r="G3" s="47"/>
      <c r="H3" s="47"/>
      <c r="I3" s="47"/>
      <c r="J3" s="47"/>
      <c r="K3" s="47"/>
      <c r="L3" s="48"/>
      <c r="M3" s="49"/>
      <c r="N3" s="49"/>
      <c r="O3" s="49"/>
    </row>
    <row r="4" spans="1:17" ht="15">
      <c r="A4" s="37"/>
      <c r="B4" s="143" t="s">
        <v>83</v>
      </c>
      <c r="C4" s="143"/>
      <c r="D4" s="143"/>
      <c r="E4" s="143"/>
      <c r="F4" s="47"/>
      <c r="G4" s="280" t="s">
        <v>29</v>
      </c>
      <c r="H4" s="280"/>
      <c r="I4" s="280"/>
      <c r="J4" s="280"/>
      <c r="K4" s="280"/>
      <c r="L4" s="48"/>
      <c r="M4" s="211" t="s">
        <v>105</v>
      </c>
      <c r="N4" s="211"/>
      <c r="O4" s="211"/>
    </row>
    <row r="5" spans="1:17">
      <c r="E5" s="50" t="s">
        <v>1</v>
      </c>
      <c r="F5" s="51"/>
      <c r="G5" s="52"/>
      <c r="H5" s="51"/>
      <c r="I5" s="148" t="str">
        <f>IF(G5= 0,"",G5+1)</f>
        <v/>
      </c>
      <c r="J5" s="51"/>
      <c r="K5" s="148" t="str">
        <f>IF(G5=0,"",G5+2)</f>
        <v/>
      </c>
      <c r="M5" s="53" t="s">
        <v>9</v>
      </c>
      <c r="N5" s="53"/>
      <c r="O5" s="53"/>
    </row>
    <row r="6" spans="1:17">
      <c r="B6" s="54" t="s">
        <v>10</v>
      </c>
      <c r="F6" s="51"/>
      <c r="G6" s="51"/>
      <c r="H6" s="51"/>
      <c r="I6" s="51"/>
      <c r="J6" s="51"/>
      <c r="K6" s="51"/>
      <c r="M6" s="53"/>
      <c r="N6" s="53"/>
      <c r="O6" s="53"/>
      <c r="Q6" s="44" t="s">
        <v>80</v>
      </c>
    </row>
    <row r="7" spans="1:17">
      <c r="B7" s="270"/>
      <c r="C7" s="270"/>
      <c r="D7" s="55"/>
      <c r="E7" s="55"/>
      <c r="F7" s="51"/>
      <c r="G7" s="56">
        <v>0</v>
      </c>
      <c r="H7" s="51"/>
      <c r="I7" s="56">
        <v>0</v>
      </c>
      <c r="J7" s="51"/>
      <c r="K7" s="56">
        <v>0</v>
      </c>
      <c r="M7" s="275">
        <f t="shared" ref="M7:M12" si="0">ROUND((G7+I7+K7)/(IF(G7+I7+K7=0,1,0)+(IF(G7=0,0,1))+(IF(I7=0,0,1))+(IF(K7=0,0,1))),0)</f>
        <v>0</v>
      </c>
      <c r="N7" s="275"/>
      <c r="O7" s="275"/>
      <c r="Q7" s="44" t="s">
        <v>120</v>
      </c>
    </row>
    <row r="8" spans="1:17">
      <c r="B8" s="57" t="s">
        <v>98</v>
      </c>
      <c r="C8" s="55"/>
      <c r="D8" s="55"/>
      <c r="E8" s="55"/>
      <c r="F8" s="51"/>
      <c r="G8" s="58">
        <v>0</v>
      </c>
      <c r="H8" s="51"/>
      <c r="I8" s="58">
        <v>0</v>
      </c>
      <c r="J8" s="51"/>
      <c r="K8" s="58">
        <v>0</v>
      </c>
      <c r="M8" s="275">
        <f t="shared" si="0"/>
        <v>0</v>
      </c>
      <c r="N8" s="275"/>
      <c r="O8" s="275"/>
      <c r="Q8" s="44" t="s">
        <v>121</v>
      </c>
    </row>
    <row r="9" spans="1:17">
      <c r="B9" s="57" t="s">
        <v>96</v>
      </c>
      <c r="C9" s="55"/>
      <c r="D9" s="55"/>
      <c r="E9" s="55"/>
      <c r="F9" s="51"/>
      <c r="G9" s="58">
        <v>0</v>
      </c>
      <c r="H9" s="51"/>
      <c r="I9" s="58">
        <v>0</v>
      </c>
      <c r="J9" s="51"/>
      <c r="K9" s="58">
        <v>0</v>
      </c>
      <c r="M9" s="275">
        <f t="shared" si="0"/>
        <v>0</v>
      </c>
      <c r="N9" s="275"/>
      <c r="O9" s="275"/>
    </row>
    <row r="10" spans="1:17">
      <c r="B10" s="57" t="s">
        <v>97</v>
      </c>
      <c r="C10" s="55"/>
      <c r="D10" s="55"/>
      <c r="E10" s="55"/>
      <c r="F10" s="51"/>
      <c r="G10" s="58">
        <v>0</v>
      </c>
      <c r="H10" s="51"/>
      <c r="I10" s="58">
        <v>0</v>
      </c>
      <c r="J10" s="51"/>
      <c r="K10" s="58">
        <v>0</v>
      </c>
      <c r="M10" s="275">
        <f t="shared" si="0"/>
        <v>0</v>
      </c>
      <c r="N10" s="275"/>
      <c r="O10" s="275"/>
      <c r="Q10" s="44" t="s">
        <v>82</v>
      </c>
    </row>
    <row r="11" spans="1:17">
      <c r="B11" s="57" t="s">
        <v>95</v>
      </c>
      <c r="C11" s="55"/>
      <c r="D11" s="55"/>
      <c r="E11" s="55"/>
      <c r="F11" s="51"/>
      <c r="G11" s="58">
        <v>0</v>
      </c>
      <c r="H11" s="51"/>
      <c r="I11" s="58">
        <v>0</v>
      </c>
      <c r="J11" s="51"/>
      <c r="K11" s="58">
        <v>0</v>
      </c>
      <c r="M11" s="275">
        <f t="shared" si="0"/>
        <v>0</v>
      </c>
      <c r="N11" s="275"/>
      <c r="O11" s="275"/>
      <c r="Q11" s="44" t="s">
        <v>81</v>
      </c>
    </row>
    <row r="12" spans="1:17">
      <c r="B12" s="57" t="s">
        <v>88</v>
      </c>
      <c r="C12" s="55"/>
      <c r="D12" s="55"/>
      <c r="E12" s="55"/>
      <c r="F12" s="51"/>
      <c r="G12" s="58">
        <v>0</v>
      </c>
      <c r="H12" s="51"/>
      <c r="I12" s="58">
        <v>0</v>
      </c>
      <c r="J12" s="51"/>
      <c r="K12" s="58">
        <v>0</v>
      </c>
      <c r="M12" s="275">
        <f t="shared" si="0"/>
        <v>0</v>
      </c>
      <c r="N12" s="275"/>
      <c r="O12" s="275"/>
      <c r="Q12" s="44" t="s">
        <v>124</v>
      </c>
    </row>
    <row r="13" spans="1:17">
      <c r="B13" s="57" t="s">
        <v>136</v>
      </c>
      <c r="C13" s="55"/>
      <c r="D13" s="55"/>
      <c r="E13" s="55"/>
      <c r="F13" s="51"/>
      <c r="G13" s="58">
        <v>0</v>
      </c>
      <c r="H13" s="51"/>
      <c r="I13" s="58">
        <v>0</v>
      </c>
      <c r="J13" s="51"/>
      <c r="K13" s="58">
        <v>0</v>
      </c>
      <c r="M13" s="275">
        <f>ROUND((G13+I13+K13)/(IF(G13+I13+K13=0,1,0)+(IF(G13=0,0,1))+(IF(I13=0,0,1))+(IF(K13=0,0,1))),0)</f>
        <v>0</v>
      </c>
      <c r="N13" s="275"/>
      <c r="O13" s="275"/>
    </row>
    <row r="14" spans="1:17">
      <c r="B14" s="57" t="s">
        <v>119</v>
      </c>
      <c r="C14" s="55"/>
      <c r="D14" s="55"/>
      <c r="E14" s="55"/>
      <c r="F14" s="51"/>
      <c r="G14" s="274"/>
      <c r="H14" s="274"/>
      <c r="I14" s="274"/>
      <c r="J14" s="274"/>
      <c r="K14" s="274"/>
      <c r="M14" s="59"/>
      <c r="N14" s="59"/>
      <c r="O14" s="59"/>
    </row>
    <row r="15" spans="1:17">
      <c r="B15" s="55"/>
      <c r="C15" s="55" t="s">
        <v>11</v>
      </c>
      <c r="D15" s="55"/>
      <c r="E15" s="55"/>
      <c r="F15" s="51"/>
      <c r="G15" s="271"/>
      <c r="H15" s="271"/>
      <c r="I15" s="271"/>
      <c r="J15" s="271"/>
      <c r="K15" s="271"/>
      <c r="M15" s="229">
        <v>0</v>
      </c>
      <c r="N15" s="229"/>
      <c r="O15" s="229"/>
    </row>
    <row r="16" spans="1:17">
      <c r="B16" s="135"/>
      <c r="C16" s="135" t="s">
        <v>12</v>
      </c>
      <c r="D16" s="135"/>
      <c r="E16" s="135"/>
      <c r="F16" s="51"/>
      <c r="G16" s="272"/>
      <c r="H16" s="272"/>
      <c r="I16" s="272"/>
      <c r="J16" s="272"/>
      <c r="K16" s="272"/>
      <c r="M16" s="276">
        <v>0</v>
      </c>
      <c r="N16" s="276"/>
      <c r="O16" s="276"/>
    </row>
    <row r="17" spans="1:15" ht="15.75">
      <c r="A17" s="37"/>
      <c r="B17" s="64" t="s">
        <v>60</v>
      </c>
      <c r="C17" s="136"/>
      <c r="D17" s="136"/>
      <c r="E17" s="136"/>
      <c r="F17" s="46"/>
      <c r="G17" s="65"/>
      <c r="H17" s="65"/>
      <c r="I17" s="65"/>
      <c r="J17" s="65"/>
      <c r="K17" s="65"/>
      <c r="L17" s="48"/>
      <c r="M17" s="282">
        <f>SUM(M7:O16)</f>
        <v>0</v>
      </c>
      <c r="N17" s="282"/>
      <c r="O17" s="282"/>
    </row>
    <row r="18" spans="1:15" ht="6" customHeight="1">
      <c r="A18" s="37"/>
      <c r="B18" s="60"/>
      <c r="C18" s="61"/>
      <c r="D18" s="61"/>
      <c r="E18" s="61"/>
      <c r="F18" s="46"/>
      <c r="G18" s="62"/>
      <c r="H18" s="62"/>
      <c r="I18" s="62"/>
      <c r="J18" s="62"/>
      <c r="K18" s="62"/>
      <c r="L18" s="48"/>
      <c r="M18" s="63"/>
      <c r="N18" s="63"/>
      <c r="O18" s="63"/>
    </row>
    <row r="19" spans="1:15" ht="15.75">
      <c r="A19" s="37"/>
      <c r="B19" s="257" t="s">
        <v>62</v>
      </c>
      <c r="C19" s="257"/>
      <c r="D19" s="257"/>
      <c r="E19" s="257"/>
      <c r="F19" s="46"/>
      <c r="G19" s="258"/>
      <c r="H19" s="258"/>
      <c r="I19" s="258"/>
      <c r="J19" s="258"/>
      <c r="K19" s="258"/>
      <c r="L19" s="48"/>
      <c r="M19" s="265">
        <v>0</v>
      </c>
      <c r="N19" s="265"/>
      <c r="O19" s="265"/>
    </row>
    <row r="20" spans="1:15" ht="15.75">
      <c r="A20" s="37"/>
      <c r="B20" s="262" t="s">
        <v>13</v>
      </c>
      <c r="C20" s="262"/>
      <c r="D20" s="262"/>
      <c r="E20" s="262"/>
      <c r="F20" s="46"/>
      <c r="G20" s="147" t="s">
        <v>101</v>
      </c>
      <c r="H20" s="147"/>
      <c r="I20" s="147"/>
      <c r="J20" s="147"/>
      <c r="K20" s="147"/>
      <c r="L20" s="48"/>
      <c r="M20" s="229">
        <v>0</v>
      </c>
      <c r="N20" s="229"/>
      <c r="O20" s="229"/>
    </row>
    <row r="21" spans="1:15" ht="15.75">
      <c r="A21" s="37"/>
      <c r="B21" s="144" t="s">
        <v>99</v>
      </c>
      <c r="C21" s="144"/>
      <c r="D21" s="144"/>
      <c r="E21" s="144"/>
      <c r="F21" s="46"/>
      <c r="G21" s="147" t="s">
        <v>100</v>
      </c>
      <c r="H21" s="147"/>
      <c r="I21" s="147"/>
      <c r="J21" s="147"/>
      <c r="K21" s="147"/>
      <c r="L21" s="48"/>
      <c r="M21" s="210">
        <v>0</v>
      </c>
      <c r="N21" s="210"/>
      <c r="O21" s="210"/>
    </row>
    <row r="22" spans="1:15" ht="15.75">
      <c r="A22" s="37"/>
      <c r="B22" s="262" t="s">
        <v>14</v>
      </c>
      <c r="C22" s="262"/>
      <c r="D22" s="262"/>
      <c r="E22" s="262"/>
      <c r="F22" s="46"/>
      <c r="G22" s="147"/>
      <c r="H22" s="147"/>
      <c r="I22" s="147"/>
      <c r="J22" s="147"/>
      <c r="K22" s="147"/>
      <c r="L22" s="48"/>
      <c r="M22" s="229">
        <v>0</v>
      </c>
      <c r="N22" s="229"/>
      <c r="O22" s="229"/>
    </row>
    <row r="23" spans="1:15" ht="15.75">
      <c r="A23" s="37"/>
      <c r="B23" s="262" t="s">
        <v>15</v>
      </c>
      <c r="C23" s="262"/>
      <c r="D23" s="262"/>
      <c r="E23" s="262"/>
      <c r="F23" s="46"/>
      <c r="G23" s="147"/>
      <c r="H23" s="147"/>
      <c r="I23" s="147"/>
      <c r="J23" s="147"/>
      <c r="K23" s="147"/>
      <c r="L23" s="48"/>
      <c r="M23" s="229">
        <v>0</v>
      </c>
      <c r="N23" s="229"/>
      <c r="O23" s="229"/>
    </row>
    <row r="24" spans="1:15" ht="15.75">
      <c r="A24" s="37"/>
      <c r="B24" s="277"/>
      <c r="C24" s="277"/>
      <c r="D24" s="277"/>
      <c r="E24" s="277"/>
      <c r="F24" s="46"/>
      <c r="G24" s="285"/>
      <c r="H24" s="285"/>
      <c r="I24" s="285"/>
      <c r="J24" s="285"/>
      <c r="K24" s="285"/>
      <c r="L24" s="48"/>
      <c r="M24" s="229">
        <v>0</v>
      </c>
      <c r="N24" s="229"/>
      <c r="O24" s="229"/>
    </row>
    <row r="25" spans="1:15" ht="15.75">
      <c r="A25" s="37"/>
      <c r="B25" s="260"/>
      <c r="C25" s="261"/>
      <c r="D25" s="261"/>
      <c r="E25" s="261"/>
      <c r="F25" s="46"/>
      <c r="G25" s="286"/>
      <c r="H25" s="286"/>
      <c r="I25" s="286"/>
      <c r="J25" s="286"/>
      <c r="K25" s="286"/>
      <c r="L25" s="48"/>
      <c r="M25" s="237">
        <v>0</v>
      </c>
      <c r="N25" s="237"/>
      <c r="O25" s="237"/>
    </row>
    <row r="26" spans="1:15" ht="15.75">
      <c r="A26" s="37"/>
      <c r="B26" s="64" t="s">
        <v>16</v>
      </c>
      <c r="C26" s="64"/>
      <c r="D26" s="64"/>
      <c r="E26" s="64"/>
      <c r="F26" s="46"/>
      <c r="G26" s="65"/>
      <c r="H26" s="65"/>
      <c r="I26" s="65"/>
      <c r="J26" s="65"/>
      <c r="K26" s="65"/>
      <c r="L26" s="48"/>
      <c r="M26" s="283">
        <f>SUM(M17:O25)</f>
        <v>0</v>
      </c>
      <c r="N26" s="283"/>
      <c r="O26" s="283"/>
    </row>
    <row r="27" spans="1:15" ht="15.75">
      <c r="A27" s="37"/>
      <c r="B27" s="66"/>
      <c r="C27" s="60"/>
      <c r="D27" s="60"/>
      <c r="E27" s="60"/>
      <c r="F27" s="46"/>
      <c r="G27" s="62"/>
      <c r="H27" s="62"/>
      <c r="I27" s="62"/>
      <c r="J27" s="62"/>
      <c r="K27" s="62"/>
      <c r="L27" s="48"/>
      <c r="M27" s="67"/>
      <c r="N27" s="67"/>
      <c r="O27" s="67"/>
    </row>
    <row r="28" spans="1:15" ht="15.75">
      <c r="A28" s="37"/>
      <c r="B28" s="257" t="s">
        <v>65</v>
      </c>
      <c r="C28" s="257"/>
      <c r="D28" s="257"/>
      <c r="E28" s="257"/>
      <c r="F28" s="46"/>
      <c r="G28" s="258" t="s">
        <v>17</v>
      </c>
      <c r="H28" s="258"/>
      <c r="I28" s="258"/>
      <c r="J28" s="258"/>
      <c r="K28" s="258"/>
      <c r="L28" s="48"/>
      <c r="M28" s="265">
        <v>0</v>
      </c>
      <c r="N28" s="265"/>
      <c r="O28" s="265"/>
    </row>
    <row r="29" spans="1:15" ht="15.75">
      <c r="A29" s="37"/>
      <c r="B29" s="278" t="s">
        <v>66</v>
      </c>
      <c r="C29" s="278"/>
      <c r="D29" s="278"/>
      <c r="E29" s="278"/>
      <c r="F29" s="46"/>
      <c r="G29" s="288" t="s">
        <v>61</v>
      </c>
      <c r="H29" s="288"/>
      <c r="I29" s="288"/>
      <c r="J29" s="288"/>
      <c r="K29" s="288"/>
      <c r="L29" s="48"/>
      <c r="M29" s="229">
        <v>0</v>
      </c>
      <c r="N29" s="229"/>
      <c r="O29" s="229"/>
    </row>
    <row r="30" spans="1:15" ht="15.75">
      <c r="A30" s="37"/>
      <c r="B30" s="278" t="s">
        <v>19</v>
      </c>
      <c r="C30" s="278"/>
      <c r="D30" s="278"/>
      <c r="E30" s="278"/>
      <c r="F30" s="46"/>
      <c r="G30" s="288"/>
      <c r="H30" s="288"/>
      <c r="I30" s="288"/>
      <c r="J30" s="288"/>
      <c r="K30" s="288"/>
      <c r="L30" s="48"/>
      <c r="M30" s="229">
        <v>0</v>
      </c>
      <c r="N30" s="229"/>
      <c r="O30" s="229"/>
    </row>
    <row r="31" spans="1:15" ht="15.75">
      <c r="A31" s="37"/>
      <c r="B31" s="287" t="s">
        <v>68</v>
      </c>
      <c r="C31" s="287"/>
      <c r="D31" s="287"/>
      <c r="E31" s="287"/>
      <c r="F31" s="46"/>
      <c r="G31" s="284" t="s">
        <v>38</v>
      </c>
      <c r="H31" s="284"/>
      <c r="I31" s="284"/>
      <c r="J31" s="284"/>
      <c r="K31" s="284"/>
      <c r="L31" s="48"/>
      <c r="M31" s="281">
        <f>Finanzierungsplan!I57</f>
        <v>0</v>
      </c>
      <c r="N31" s="281"/>
      <c r="O31" s="281"/>
    </row>
    <row r="32" spans="1:15" ht="15">
      <c r="A32" s="68"/>
      <c r="B32" s="69" t="s">
        <v>103</v>
      </c>
      <c r="C32" s="69"/>
      <c r="D32" s="69"/>
      <c r="E32" s="69"/>
      <c r="F32" s="69"/>
      <c r="G32" s="62"/>
      <c r="H32" s="62"/>
      <c r="I32" s="62"/>
      <c r="J32" s="62"/>
      <c r="K32" s="62"/>
      <c r="L32" s="70"/>
      <c r="M32" s="266">
        <f>M26-SUM(M28:O31)</f>
        <v>0</v>
      </c>
      <c r="N32" s="266"/>
      <c r="O32" s="266"/>
    </row>
    <row r="33" spans="1:15" ht="15">
      <c r="A33" s="68"/>
      <c r="B33" s="71"/>
      <c r="C33" s="69"/>
      <c r="D33" s="69"/>
      <c r="E33" s="69"/>
      <c r="F33" s="69"/>
      <c r="G33" s="62"/>
      <c r="H33" s="62"/>
      <c r="I33" s="62"/>
      <c r="J33" s="62"/>
      <c r="K33" s="62"/>
      <c r="L33" s="72"/>
      <c r="M33" s="73"/>
      <c r="N33" s="73"/>
      <c r="O33" s="73"/>
    </row>
    <row r="34" spans="1:15" ht="15">
      <c r="A34" s="37"/>
      <c r="B34" s="257" t="s">
        <v>18</v>
      </c>
      <c r="C34" s="289"/>
      <c r="D34" s="289"/>
      <c r="E34" s="289"/>
      <c r="F34" s="74"/>
      <c r="G34" s="258"/>
      <c r="H34" s="258"/>
      <c r="I34" s="258"/>
      <c r="J34" s="258"/>
      <c r="K34" s="258"/>
      <c r="L34" s="75"/>
      <c r="M34" s="265">
        <v>0</v>
      </c>
      <c r="N34" s="265"/>
      <c r="O34" s="265"/>
    </row>
    <row r="35" spans="1:15" ht="15">
      <c r="A35" s="37"/>
      <c r="B35" s="273" t="s">
        <v>63</v>
      </c>
      <c r="C35" s="290"/>
      <c r="D35" s="290"/>
      <c r="E35" s="290"/>
      <c r="F35" s="76"/>
      <c r="G35" s="147"/>
      <c r="H35" s="147"/>
      <c r="I35" s="147"/>
      <c r="J35" s="147"/>
      <c r="K35" s="147"/>
      <c r="L35" s="75"/>
      <c r="M35" s="229">
        <v>0</v>
      </c>
      <c r="N35" s="229"/>
      <c r="O35" s="229"/>
    </row>
    <row r="36" spans="1:15" ht="15">
      <c r="A36" s="37"/>
      <c r="B36" s="257" t="s">
        <v>64</v>
      </c>
      <c r="C36" s="257"/>
      <c r="D36" s="257"/>
      <c r="E36" s="257"/>
      <c r="F36" s="61"/>
      <c r="G36" s="77" t="s">
        <v>67</v>
      </c>
      <c r="H36" s="77"/>
      <c r="I36" s="77"/>
      <c r="J36" s="147"/>
      <c r="K36" s="149">
        <v>0.05</v>
      </c>
      <c r="L36" s="75"/>
      <c r="M36" s="275">
        <f>M7*K36</f>
        <v>0</v>
      </c>
      <c r="N36" s="275"/>
      <c r="O36" s="275"/>
    </row>
    <row r="37" spans="1:15" ht="15">
      <c r="A37" s="37"/>
      <c r="B37" s="291" t="s">
        <v>39</v>
      </c>
      <c r="C37" s="291"/>
      <c r="D37" s="291"/>
      <c r="E37" s="291"/>
      <c r="F37" s="47"/>
      <c r="G37" s="284" t="s">
        <v>38</v>
      </c>
      <c r="H37" s="284"/>
      <c r="I37" s="284"/>
      <c r="J37" s="284"/>
      <c r="K37" s="284"/>
      <c r="L37" s="75"/>
      <c r="M37" s="281">
        <f>Finanzierungsplan!M57</f>
        <v>0</v>
      </c>
      <c r="N37" s="281"/>
      <c r="O37" s="281"/>
    </row>
    <row r="38" spans="1:15" ht="15">
      <c r="A38" s="37"/>
      <c r="B38" s="60" t="s">
        <v>104</v>
      </c>
      <c r="C38" s="60"/>
      <c r="D38" s="60"/>
      <c r="E38" s="60"/>
      <c r="F38" s="78"/>
      <c r="G38" s="79"/>
      <c r="H38" s="79"/>
      <c r="I38" s="79"/>
      <c r="J38" s="79"/>
      <c r="K38" s="79"/>
      <c r="L38" s="80"/>
      <c r="M38" s="266">
        <f>SUM(M34:O37)</f>
        <v>0</v>
      </c>
      <c r="N38" s="266"/>
      <c r="O38" s="266"/>
    </row>
    <row r="39" spans="1:15" ht="15">
      <c r="A39" s="37"/>
      <c r="B39" s="61"/>
      <c r="C39" s="61"/>
      <c r="D39" s="61"/>
      <c r="E39" s="61"/>
      <c r="F39" s="47"/>
      <c r="G39" s="62"/>
      <c r="H39" s="62"/>
      <c r="I39" s="62"/>
      <c r="J39" s="62"/>
      <c r="K39" s="62"/>
      <c r="L39" s="75"/>
      <c r="M39" s="63"/>
      <c r="N39" s="63"/>
      <c r="O39" s="63"/>
    </row>
    <row r="40" spans="1:15" ht="15">
      <c r="A40" s="37"/>
      <c r="B40" s="267" t="s">
        <v>20</v>
      </c>
      <c r="C40" s="267"/>
      <c r="D40" s="267"/>
      <c r="E40" s="267"/>
      <c r="F40" s="60"/>
      <c r="G40" s="62"/>
      <c r="H40" s="62"/>
      <c r="I40" s="62"/>
      <c r="J40" s="62"/>
      <c r="K40" s="81"/>
      <c r="L40" s="75"/>
      <c r="M40" s="266">
        <f>M32-M38</f>
        <v>0</v>
      </c>
      <c r="N40" s="266"/>
      <c r="O40" s="266"/>
    </row>
    <row r="41" spans="1:15" ht="15">
      <c r="A41" s="37"/>
      <c r="B41" s="60"/>
      <c r="C41" s="60"/>
      <c r="D41" s="60"/>
      <c r="E41" s="60"/>
      <c r="F41" s="60"/>
      <c r="G41" s="47"/>
      <c r="H41" s="47"/>
      <c r="I41" s="47"/>
      <c r="J41" s="47"/>
      <c r="K41" s="47"/>
      <c r="L41" s="75"/>
      <c r="M41" s="82"/>
      <c r="N41" s="82"/>
      <c r="O41" s="82"/>
    </row>
    <row r="42" spans="1:15" ht="15">
      <c r="A42" s="37"/>
      <c r="B42" s="216" t="s">
        <v>84</v>
      </c>
      <c r="C42" s="216"/>
      <c r="D42" s="216"/>
      <c r="E42" s="216"/>
      <c r="F42" s="145"/>
      <c r="G42" s="38"/>
      <c r="H42" s="38"/>
      <c r="I42" s="38"/>
      <c r="J42" s="38"/>
      <c r="K42" s="145"/>
      <c r="L42" s="39"/>
      <c r="M42" s="39"/>
      <c r="N42" s="39"/>
      <c r="O42" s="39"/>
    </row>
    <row r="43" spans="1:15" ht="15">
      <c r="A43" s="37"/>
      <c r="B43" s="60" t="s">
        <v>85</v>
      </c>
      <c r="C43" s="47"/>
      <c r="D43" s="47"/>
      <c r="E43" s="47"/>
      <c r="F43" s="47"/>
      <c r="G43" s="75"/>
      <c r="H43" s="75"/>
      <c r="I43" s="75"/>
      <c r="J43" s="75"/>
      <c r="K43" s="75"/>
      <c r="L43" s="83"/>
      <c r="M43" s="49" t="s">
        <v>40</v>
      </c>
      <c r="N43" s="84"/>
      <c r="O43" s="85">
        <v>0.05</v>
      </c>
    </row>
    <row r="44" spans="1:15" ht="15.75">
      <c r="A44" s="37"/>
      <c r="B44" s="86" t="s">
        <v>41</v>
      </c>
      <c r="C44" s="46"/>
      <c r="D44" s="46"/>
      <c r="E44" s="46"/>
      <c r="F44" s="46"/>
      <c r="G44" s="46"/>
      <c r="H44" s="46"/>
      <c r="I44" s="46"/>
      <c r="J44" s="46"/>
      <c r="K44" s="75"/>
      <c r="L44" s="75"/>
      <c r="M44" s="75"/>
      <c r="N44" s="48"/>
      <c r="O44" s="48"/>
    </row>
    <row r="45" spans="1:15" ht="15">
      <c r="A45" s="37"/>
      <c r="B45" s="61" t="s">
        <v>42</v>
      </c>
      <c r="C45" s="47"/>
      <c r="D45" s="47"/>
      <c r="E45" s="87"/>
      <c r="F45" s="87"/>
      <c r="G45" s="88">
        <f>I45-$O$43</f>
        <v>-0.2</v>
      </c>
      <c r="H45" s="87"/>
      <c r="I45" s="88">
        <f>K45-$O$43</f>
        <v>-0.15000000000000002</v>
      </c>
      <c r="J45" s="87"/>
      <c r="K45" s="88">
        <f>M45-$O$43</f>
        <v>-0.1</v>
      </c>
      <c r="L45" s="75"/>
      <c r="M45" s="88">
        <f>O45-$O$43</f>
        <v>-0.05</v>
      </c>
      <c r="N45" s="87"/>
      <c r="O45" s="89">
        <v>0</v>
      </c>
    </row>
    <row r="46" spans="1:15" ht="15">
      <c r="A46" s="37"/>
      <c r="B46" s="61" t="s">
        <v>43</v>
      </c>
      <c r="C46" s="47"/>
      <c r="D46" s="47"/>
      <c r="E46" s="87"/>
      <c r="F46" s="87"/>
      <c r="G46" s="90">
        <f>$M$32*(1+G45)/1000</f>
        <v>0</v>
      </c>
      <c r="H46" s="90"/>
      <c r="I46" s="90">
        <f>$M$32*(1+I45)/1000</f>
        <v>0</v>
      </c>
      <c r="J46" s="90"/>
      <c r="K46" s="90">
        <f>$M$32*(1+K45)/1000</f>
        <v>0</v>
      </c>
      <c r="L46" s="91"/>
      <c r="M46" s="90">
        <f>$M$32*(1+M45)/1000</f>
        <v>0</v>
      </c>
      <c r="N46" s="90"/>
      <c r="O46" s="90">
        <f>$M$32*(1+O45)/1000</f>
        <v>0</v>
      </c>
    </row>
    <row r="47" spans="1:15" ht="15">
      <c r="A47" s="37"/>
      <c r="B47" s="76" t="s">
        <v>44</v>
      </c>
      <c r="C47" s="47"/>
      <c r="D47" s="47"/>
      <c r="E47" s="87"/>
      <c r="F47" s="87"/>
      <c r="G47" s="92">
        <f>$O$108</f>
        <v>0</v>
      </c>
      <c r="H47" s="90"/>
      <c r="I47" s="92">
        <f>$O$108</f>
        <v>0</v>
      </c>
      <c r="J47" s="90"/>
      <c r="K47" s="92">
        <f>$O$108</f>
        <v>0</v>
      </c>
      <c r="L47" s="91"/>
      <c r="M47" s="92">
        <f>$O$108</f>
        <v>0</v>
      </c>
      <c r="N47" s="90"/>
      <c r="O47" s="92">
        <v>0</v>
      </c>
    </row>
    <row r="48" spans="1:15" ht="15">
      <c r="A48" s="37"/>
      <c r="B48" s="76" t="s">
        <v>45</v>
      </c>
      <c r="C48" s="47"/>
      <c r="D48" s="47"/>
      <c r="E48" s="93"/>
      <c r="F48" s="93"/>
      <c r="G48" s="92">
        <f>$O$109</f>
        <v>0</v>
      </c>
      <c r="H48" s="90"/>
      <c r="I48" s="92">
        <f>$O$109</f>
        <v>0</v>
      </c>
      <c r="J48" s="90"/>
      <c r="K48" s="92">
        <f>$O$109</f>
        <v>0</v>
      </c>
      <c r="L48" s="91"/>
      <c r="M48" s="92">
        <f>$O$109</f>
        <v>0</v>
      </c>
      <c r="N48" s="90"/>
      <c r="O48" s="92">
        <v>0</v>
      </c>
    </row>
    <row r="49" spans="1:15" ht="15.75" thickBot="1">
      <c r="A49" s="37"/>
      <c r="B49" s="60" t="s">
        <v>46</v>
      </c>
      <c r="C49" s="78"/>
      <c r="D49" s="78"/>
      <c r="E49" s="94"/>
      <c r="F49" s="94"/>
      <c r="G49" s="95">
        <f>SUM(G46:G48)</f>
        <v>0</v>
      </c>
      <c r="H49" s="90"/>
      <c r="I49" s="95">
        <f>SUM(I46:I48)</f>
        <v>0</v>
      </c>
      <c r="J49" s="90"/>
      <c r="K49" s="95">
        <f>SUM(K46:K48)</f>
        <v>0</v>
      </c>
      <c r="L49" s="91"/>
      <c r="M49" s="95">
        <f>SUM(L46:M48)</f>
        <v>0</v>
      </c>
      <c r="N49" s="90"/>
      <c r="O49" s="95">
        <f>SUM(O46:O48)</f>
        <v>0</v>
      </c>
    </row>
    <row r="50" spans="1:15" ht="15.75" thickTop="1">
      <c r="A50" s="37"/>
      <c r="B50" s="61"/>
      <c r="C50" s="47"/>
      <c r="D50" s="47"/>
      <c r="E50" s="96"/>
      <c r="F50" s="96"/>
      <c r="G50" s="97"/>
      <c r="H50" s="97"/>
      <c r="I50" s="97"/>
      <c r="J50" s="97"/>
      <c r="K50" s="97"/>
      <c r="L50" s="97"/>
      <c r="M50" s="98"/>
      <c r="N50" s="98"/>
      <c r="O50" s="97"/>
    </row>
    <row r="51" spans="1:15" ht="15">
      <c r="A51" s="37"/>
      <c r="B51" s="99" t="s">
        <v>86</v>
      </c>
      <c r="C51" s="47"/>
      <c r="D51" s="47"/>
      <c r="E51" s="96"/>
      <c r="F51" s="96"/>
      <c r="G51" s="49" t="s">
        <v>40</v>
      </c>
      <c r="H51" s="97"/>
      <c r="I51" s="100">
        <v>5.0000000000000001E-3</v>
      </c>
      <c r="J51" s="47"/>
      <c r="K51" s="259"/>
      <c r="L51" s="259"/>
      <c r="M51" s="259"/>
      <c r="N51" s="259"/>
      <c r="O51" s="259"/>
    </row>
    <row r="52" spans="1:15" ht="15">
      <c r="A52" s="37"/>
      <c r="B52" s="61" t="s">
        <v>89</v>
      </c>
      <c r="C52" s="47"/>
      <c r="D52" s="47"/>
      <c r="E52" s="96"/>
      <c r="F52" s="96"/>
      <c r="G52" s="101">
        <f>Finanzierungsplan!I57</f>
        <v>0</v>
      </c>
      <c r="H52" s="97"/>
      <c r="I52" s="100">
        <f>IF(Finanzierungsplan!G57&lt;=0,3.5%,MROUND(Finanzierungsplan!G57,0.0025))</f>
        <v>3.5000000000000003E-2</v>
      </c>
      <c r="J52" s="97"/>
      <c r="K52" s="273"/>
      <c r="L52" s="273"/>
      <c r="M52" s="273"/>
      <c r="N52" s="273"/>
      <c r="O52" s="273"/>
    </row>
    <row r="53" spans="1:15" ht="15">
      <c r="A53" s="37"/>
      <c r="B53" s="61"/>
      <c r="C53" s="47"/>
      <c r="D53" s="47"/>
      <c r="E53" s="96"/>
      <c r="F53" s="96"/>
      <c r="G53" s="97"/>
      <c r="H53" s="97"/>
      <c r="I53" s="102"/>
      <c r="J53" s="97"/>
      <c r="K53" s="47"/>
      <c r="L53" s="47"/>
      <c r="M53" s="47"/>
      <c r="N53" s="47"/>
      <c r="O53" s="47"/>
    </row>
    <row r="54" spans="1:15" ht="15">
      <c r="A54" s="37"/>
      <c r="B54" s="61" t="s">
        <v>93</v>
      </c>
      <c r="C54" s="47"/>
      <c r="D54" s="47"/>
      <c r="E54" s="96"/>
      <c r="F54" s="96"/>
      <c r="G54" s="75"/>
      <c r="H54" s="48"/>
      <c r="I54" s="103" t="s">
        <v>47</v>
      </c>
      <c r="J54" s="97"/>
      <c r="K54" s="103" t="s">
        <v>48</v>
      </c>
      <c r="L54" s="97"/>
      <c r="M54" s="103" t="s">
        <v>49</v>
      </c>
      <c r="N54" s="97"/>
      <c r="O54" s="104" t="s">
        <v>50</v>
      </c>
    </row>
    <row r="55" spans="1:15" ht="15">
      <c r="A55" s="37"/>
      <c r="B55" s="263"/>
      <c r="C55" s="263"/>
      <c r="D55" s="263"/>
      <c r="E55" s="263"/>
      <c r="F55" s="263"/>
      <c r="G55" s="263"/>
      <c r="H55" s="48"/>
      <c r="I55" s="105">
        <f>IF(I56&lt;=0,0,I56-$I$51)</f>
        <v>9.9999999999999985E-3</v>
      </c>
      <c r="J55" s="97"/>
      <c r="K55" s="106">
        <f>$M$32-((I55-$I$52)*Finanzierungsplan!$E$57)</f>
        <v>0</v>
      </c>
      <c r="L55" s="97"/>
      <c r="M55" s="106">
        <f>$M$38</f>
        <v>0</v>
      </c>
      <c r="N55" s="97"/>
      <c r="O55" s="106">
        <f>K55-M55</f>
        <v>0</v>
      </c>
    </row>
    <row r="56" spans="1:15" ht="15">
      <c r="A56" s="37"/>
      <c r="B56" s="263"/>
      <c r="C56" s="263"/>
      <c r="D56" s="263"/>
      <c r="E56" s="263"/>
      <c r="F56" s="263"/>
      <c r="G56" s="263"/>
      <c r="H56" s="48"/>
      <c r="I56" s="105">
        <f>IF(I57&lt;=0,0,I57-$I$51)</f>
        <v>1.4999999999999999E-2</v>
      </c>
      <c r="J56" s="97"/>
      <c r="K56" s="106">
        <f>$M$32-((I56-$I$52)*Finanzierungsplan!$E$57)</f>
        <v>0</v>
      </c>
      <c r="L56" s="97"/>
      <c r="M56" s="106">
        <f>$M$38</f>
        <v>0</v>
      </c>
      <c r="N56" s="97"/>
      <c r="O56" s="106">
        <f>K56-M56</f>
        <v>0</v>
      </c>
    </row>
    <row r="57" spans="1:15" ht="15">
      <c r="A57" s="37"/>
      <c r="B57" s="263"/>
      <c r="C57" s="263"/>
      <c r="D57" s="263"/>
      <c r="E57" s="263"/>
      <c r="F57" s="263"/>
      <c r="G57" s="263"/>
      <c r="H57" s="48"/>
      <c r="I57" s="105">
        <f>IF(I58&lt;=0,0,I58-$I$51)</f>
        <v>0.02</v>
      </c>
      <c r="J57" s="97"/>
      <c r="K57" s="106">
        <f>$M$32-((I57-$I$52)*Finanzierungsplan!$E$57)</f>
        <v>0</v>
      </c>
      <c r="L57" s="97"/>
      <c r="M57" s="106">
        <f>$M$38</f>
        <v>0</v>
      </c>
      <c r="N57" s="97"/>
      <c r="O57" s="106">
        <f>K57-M57</f>
        <v>0</v>
      </c>
    </row>
    <row r="58" spans="1:15" ht="15">
      <c r="A58" s="37"/>
      <c r="B58" s="263"/>
      <c r="C58" s="263"/>
      <c r="D58" s="263"/>
      <c r="E58" s="263"/>
      <c r="F58" s="263"/>
      <c r="G58" s="263"/>
      <c r="H58" s="48"/>
      <c r="I58" s="105">
        <f>IF(I59&lt;=0,0,I59-$I$51)</f>
        <v>2.5000000000000001E-2</v>
      </c>
      <c r="J58" s="97"/>
      <c r="K58" s="106">
        <f>$M$32-((I58-$I$52)*Finanzierungsplan!$E$57)</f>
        <v>0</v>
      </c>
      <c r="L58" s="97"/>
      <c r="M58" s="106">
        <f>$M$38</f>
        <v>0</v>
      </c>
      <c r="N58" s="97"/>
      <c r="O58" s="106">
        <f>K58-M58</f>
        <v>0</v>
      </c>
    </row>
    <row r="59" spans="1:15" ht="15">
      <c r="A59" s="37"/>
      <c r="B59" s="263"/>
      <c r="C59" s="263"/>
      <c r="D59" s="263"/>
      <c r="E59" s="263"/>
      <c r="F59" s="263"/>
      <c r="G59" s="263"/>
      <c r="H59" s="48"/>
      <c r="I59" s="105">
        <f>IF(I60&lt;=0,0,I60-$I$51)</f>
        <v>3.0000000000000002E-2</v>
      </c>
      <c r="J59" s="97"/>
      <c r="K59" s="106">
        <f>$M$32-((I59-$I$52)*Finanzierungsplan!$E$57)</f>
        <v>0</v>
      </c>
      <c r="L59" s="97"/>
      <c r="M59" s="106">
        <f t="shared" ref="M59:M67" si="1">$M$38</f>
        <v>0</v>
      </c>
      <c r="N59" s="97"/>
      <c r="O59" s="106">
        <f>K59-M59</f>
        <v>0</v>
      </c>
    </row>
    <row r="60" spans="1:15" ht="15">
      <c r="A60" s="37"/>
      <c r="B60" s="150"/>
      <c r="C60" s="150"/>
      <c r="D60" s="150"/>
      <c r="E60" s="150"/>
      <c r="F60" s="150"/>
      <c r="G60" s="150"/>
      <c r="H60" s="48"/>
      <c r="I60" s="105">
        <v>3.5000000000000003E-2</v>
      </c>
      <c r="J60" s="97"/>
      <c r="K60" s="107">
        <f>$M$32-((I60-$I$52)*Finanzierungsplan!$E$57)</f>
        <v>0</v>
      </c>
      <c r="L60" s="97"/>
      <c r="M60" s="107">
        <f t="shared" si="1"/>
        <v>0</v>
      </c>
      <c r="N60" s="97"/>
      <c r="O60" s="107">
        <f t="shared" ref="O60:O65" si="2">K60-M60</f>
        <v>0</v>
      </c>
    </row>
    <row r="61" spans="1:15" ht="15">
      <c r="A61" s="37"/>
      <c r="B61" s="263"/>
      <c r="C61" s="263"/>
      <c r="D61" s="263"/>
      <c r="E61" s="263"/>
      <c r="F61" s="263"/>
      <c r="G61" s="263"/>
      <c r="H61" s="48"/>
      <c r="I61" s="105">
        <f t="shared" ref="I61:I67" si="3">IF(I60&lt;=0,0,I60+$I$51)</f>
        <v>0.04</v>
      </c>
      <c r="J61" s="97"/>
      <c r="K61" s="106">
        <f>$M$32-((I61-$I$52)*Finanzierungsplan!$E$57)</f>
        <v>0</v>
      </c>
      <c r="L61" s="97"/>
      <c r="M61" s="106">
        <f t="shared" si="1"/>
        <v>0</v>
      </c>
      <c r="N61" s="97"/>
      <c r="O61" s="106">
        <f t="shared" si="2"/>
        <v>0</v>
      </c>
    </row>
    <row r="62" spans="1:15" ht="15">
      <c r="A62" s="37"/>
      <c r="B62" s="264" t="s">
        <v>51</v>
      </c>
      <c r="C62" s="264"/>
      <c r="D62" s="264"/>
      <c r="E62" s="264"/>
      <c r="F62" s="264"/>
      <c r="G62" s="264"/>
      <c r="H62" s="48"/>
      <c r="I62" s="105">
        <f t="shared" si="3"/>
        <v>4.4999999999999998E-2</v>
      </c>
      <c r="J62" s="97"/>
      <c r="K62" s="106">
        <f>$M$32-((I62-$I$52)*Finanzierungsplan!$E$57)</f>
        <v>0</v>
      </c>
      <c r="L62" s="97"/>
      <c r="M62" s="106">
        <f t="shared" si="1"/>
        <v>0</v>
      </c>
      <c r="N62" s="97"/>
      <c r="O62" s="106">
        <f t="shared" si="2"/>
        <v>0</v>
      </c>
    </row>
    <row r="63" spans="1:15" ht="15">
      <c r="A63" s="37"/>
      <c r="B63" s="264"/>
      <c r="C63" s="264"/>
      <c r="D63" s="264"/>
      <c r="E63" s="264"/>
      <c r="F63" s="264"/>
      <c r="G63" s="264"/>
      <c r="H63" s="48"/>
      <c r="I63" s="105">
        <f t="shared" si="3"/>
        <v>4.9999999999999996E-2</v>
      </c>
      <c r="J63" s="97"/>
      <c r="K63" s="106">
        <f>$M$32-((I63-$I$52)*Finanzierungsplan!$E$57)</f>
        <v>0</v>
      </c>
      <c r="L63" s="97"/>
      <c r="M63" s="106">
        <f t="shared" si="1"/>
        <v>0</v>
      </c>
      <c r="N63" s="97"/>
      <c r="O63" s="106">
        <f t="shared" si="2"/>
        <v>0</v>
      </c>
    </row>
    <row r="64" spans="1:15" ht="15">
      <c r="A64" s="37"/>
      <c r="B64" s="263"/>
      <c r="C64" s="263"/>
      <c r="D64" s="263"/>
      <c r="E64" s="263"/>
      <c r="F64" s="263"/>
      <c r="G64" s="263"/>
      <c r="H64" s="48"/>
      <c r="I64" s="105">
        <f t="shared" si="3"/>
        <v>5.4999999999999993E-2</v>
      </c>
      <c r="J64" s="97"/>
      <c r="K64" s="106">
        <f>$M$32-((I64-$I$52)*Finanzierungsplan!$E$57)</f>
        <v>0</v>
      </c>
      <c r="L64" s="97"/>
      <c r="M64" s="106">
        <f t="shared" si="1"/>
        <v>0</v>
      </c>
      <c r="N64" s="97"/>
      <c r="O64" s="106">
        <f t="shared" si="2"/>
        <v>0</v>
      </c>
    </row>
    <row r="65" spans="1:15" ht="15">
      <c r="A65" s="37"/>
      <c r="B65" s="263"/>
      <c r="C65" s="263"/>
      <c r="D65" s="263"/>
      <c r="E65" s="263"/>
      <c r="F65" s="263"/>
      <c r="G65" s="263"/>
      <c r="H65" s="48"/>
      <c r="I65" s="105">
        <f t="shared" si="3"/>
        <v>5.9999999999999991E-2</v>
      </c>
      <c r="J65" s="97"/>
      <c r="K65" s="106">
        <f>$M$32-((I65-$I$52)*Finanzierungsplan!$E$57)</f>
        <v>0</v>
      </c>
      <c r="L65" s="97"/>
      <c r="M65" s="106">
        <f t="shared" si="1"/>
        <v>0</v>
      </c>
      <c r="N65" s="97"/>
      <c r="O65" s="106">
        <f t="shared" si="2"/>
        <v>0</v>
      </c>
    </row>
    <row r="66" spans="1:15" ht="15">
      <c r="A66" s="37"/>
      <c r="B66" s="263"/>
      <c r="C66" s="263"/>
      <c r="D66" s="263"/>
      <c r="E66" s="263"/>
      <c r="F66" s="263"/>
      <c r="G66" s="263"/>
      <c r="H66" s="48"/>
      <c r="I66" s="105">
        <f t="shared" si="3"/>
        <v>6.4999999999999988E-2</v>
      </c>
      <c r="J66" s="97"/>
      <c r="K66" s="106">
        <f>$M$32-((I66-$I$52)*Finanzierungsplan!$E$57)</f>
        <v>0</v>
      </c>
      <c r="L66" s="97"/>
      <c r="M66" s="106">
        <f t="shared" si="1"/>
        <v>0</v>
      </c>
      <c r="N66" s="97"/>
      <c r="O66" s="106">
        <f>K66-M66</f>
        <v>0</v>
      </c>
    </row>
    <row r="67" spans="1:15" ht="15">
      <c r="A67" s="37"/>
      <c r="B67" s="263"/>
      <c r="C67" s="263"/>
      <c r="D67" s="263"/>
      <c r="E67" s="263"/>
      <c r="F67" s="263"/>
      <c r="G67" s="263"/>
      <c r="H67" s="48"/>
      <c r="I67" s="105">
        <f t="shared" si="3"/>
        <v>6.9999999999999993E-2</v>
      </c>
      <c r="J67" s="97"/>
      <c r="K67" s="106">
        <f>$M$32-((I67-$I$52)*Finanzierungsplan!$E$57)</f>
        <v>0</v>
      </c>
      <c r="L67" s="97"/>
      <c r="M67" s="106">
        <f t="shared" si="1"/>
        <v>0</v>
      </c>
      <c r="N67" s="97"/>
      <c r="O67" s="106">
        <f>K67-M67</f>
        <v>0</v>
      </c>
    </row>
    <row r="68" spans="1:15" ht="15">
      <c r="A68" s="37"/>
      <c r="B68" s="108"/>
      <c r="C68" s="108"/>
      <c r="D68" s="108"/>
      <c r="E68" s="108"/>
      <c r="F68" s="108"/>
      <c r="G68" s="108"/>
      <c r="H68" s="48"/>
      <c r="I68" s="109"/>
      <c r="J68" s="97"/>
      <c r="K68" s="97"/>
      <c r="L68" s="97"/>
      <c r="M68" s="97"/>
      <c r="N68" s="97"/>
      <c r="O68" s="97"/>
    </row>
    <row r="69" spans="1:15" ht="15">
      <c r="A69" s="37"/>
      <c r="B69" s="61"/>
      <c r="C69" s="47"/>
      <c r="D69" s="47"/>
      <c r="E69" s="96"/>
      <c r="F69" s="96"/>
      <c r="G69" s="109"/>
      <c r="H69" s="97"/>
      <c r="I69" s="97"/>
      <c r="J69" s="97"/>
      <c r="K69" s="97"/>
      <c r="L69" s="97"/>
      <c r="M69" s="97"/>
      <c r="N69" s="98"/>
      <c r="O69" s="97"/>
    </row>
    <row r="70" spans="1:15" ht="15">
      <c r="A70" s="37"/>
      <c r="B70" s="80" t="s">
        <v>87</v>
      </c>
      <c r="C70" s="49"/>
      <c r="D70" s="49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</row>
    <row r="71" spans="1:15" ht="15">
      <c r="A71" s="37"/>
      <c r="B71" s="48" t="s">
        <v>108</v>
      </c>
      <c r="C71" s="48"/>
      <c r="D71" s="48"/>
      <c r="E71" s="48"/>
      <c r="F71" s="48"/>
      <c r="G71" s="110">
        <f>ROUNDDOWN(M32+M31,-3)</f>
        <v>0</v>
      </c>
      <c r="H71" s="111"/>
      <c r="I71" s="48" t="s">
        <v>52</v>
      </c>
      <c r="J71" s="112"/>
      <c r="K71" s="75"/>
      <c r="L71" s="48"/>
      <c r="M71" s="48"/>
      <c r="N71" s="48"/>
      <c r="O71" s="48"/>
    </row>
    <row r="72" spans="1:15" ht="15">
      <c r="A72" s="37"/>
      <c r="B72" s="48" t="s">
        <v>94</v>
      </c>
      <c r="C72" s="48"/>
      <c r="D72" s="48"/>
      <c r="E72" s="48"/>
      <c r="F72" s="48"/>
      <c r="G72" s="105">
        <f>I55</f>
        <v>9.9999999999999985E-3</v>
      </c>
      <c r="H72" s="113"/>
      <c r="I72" s="269" t="str">
        <f>IF(AND(G72*Finanzierungsplan!$E$57&gt;=$G$71,Finanzierungsplan!$E$57&gt;0),"nie schuldenfrei!!",IF($G$71&lt;=0,"",(LN($G$71/($G$71-G72*Finanzierungsplan!$E$57)))/LN(G72+1)))</f>
        <v/>
      </c>
      <c r="J72" s="269"/>
      <c r="K72" s="269"/>
      <c r="L72" s="269"/>
      <c r="M72" s="269"/>
      <c r="N72" s="269"/>
      <c r="O72" s="269"/>
    </row>
    <row r="73" spans="1:15" ht="15">
      <c r="A73" s="37"/>
      <c r="B73" s="279"/>
      <c r="C73" s="279"/>
      <c r="D73" s="279"/>
      <c r="E73" s="279"/>
      <c r="F73" s="48"/>
      <c r="G73" s="105">
        <f t="shared" ref="G73:G84" si="4">I56</f>
        <v>1.4999999999999999E-2</v>
      </c>
      <c r="H73" s="113"/>
      <c r="I73" s="269" t="str">
        <f>IF(AND(G73*Finanzierungsplan!$E$57&gt;=$G$71,Finanzierungsplan!$E$57&gt;0),"nie schuldenfrei!!",IF($G$71&lt;=0,"",(LN($G$71/($G$71-G73*Finanzierungsplan!$E$57)))/LN(G73+1)))</f>
        <v/>
      </c>
      <c r="J73" s="269"/>
      <c r="K73" s="269"/>
      <c r="L73" s="269"/>
      <c r="M73" s="269"/>
      <c r="N73" s="269"/>
      <c r="O73" s="269"/>
    </row>
    <row r="74" spans="1:15" ht="15">
      <c r="A74" s="37"/>
      <c r="B74" s="268"/>
      <c r="C74" s="268"/>
      <c r="D74" s="268"/>
      <c r="E74" s="268"/>
      <c r="F74" s="48"/>
      <c r="G74" s="105">
        <f t="shared" si="4"/>
        <v>0.02</v>
      </c>
      <c r="H74" s="113"/>
      <c r="I74" s="269" t="str">
        <f>IF(AND(G74*Finanzierungsplan!$E$57&gt;=$G$71,Finanzierungsplan!$E$57&gt;0),"nie schuldenfrei!!",IF($G$71&lt;=0,"",(LN($G$71/($G$71-G74*Finanzierungsplan!$E$57)))/LN(G74+1)))</f>
        <v/>
      </c>
      <c r="J74" s="269"/>
      <c r="K74" s="269"/>
      <c r="L74" s="269"/>
      <c r="M74" s="269"/>
      <c r="N74" s="269"/>
      <c r="O74" s="269"/>
    </row>
    <row r="75" spans="1:15" ht="15">
      <c r="A75" s="37"/>
      <c r="B75" s="268"/>
      <c r="C75" s="268"/>
      <c r="D75" s="268"/>
      <c r="E75" s="268"/>
      <c r="F75" s="48"/>
      <c r="G75" s="105">
        <f t="shared" si="4"/>
        <v>2.5000000000000001E-2</v>
      </c>
      <c r="H75" s="113"/>
      <c r="I75" s="269" t="str">
        <f>IF(AND(G75*Finanzierungsplan!$E$57&gt;=$G$71,Finanzierungsplan!$E$57&gt;0),"nie schuldenfrei!!",IF($G$71&lt;=0,"",(LN($G$71/($G$71-G75*Finanzierungsplan!$E$57)))/LN(G75+1)))</f>
        <v/>
      </c>
      <c r="J75" s="269"/>
      <c r="K75" s="269"/>
      <c r="L75" s="269"/>
      <c r="M75" s="269"/>
      <c r="N75" s="269"/>
      <c r="O75" s="269"/>
    </row>
    <row r="76" spans="1:15" ht="15">
      <c r="A76" s="37"/>
      <c r="B76" s="268"/>
      <c r="C76" s="268"/>
      <c r="D76" s="268"/>
      <c r="E76" s="268"/>
      <c r="F76" s="48"/>
      <c r="G76" s="105">
        <f t="shared" si="4"/>
        <v>3.0000000000000002E-2</v>
      </c>
      <c r="H76" s="113"/>
      <c r="I76" s="269" t="str">
        <f>IF(AND(G76*Finanzierungsplan!$E$57&gt;=$G$71,Finanzierungsplan!$E$57&gt;0),"nie schuldenfrei!!",IF($G$71&lt;=0,"",(LN($G$71/($G$71-G76*Finanzierungsplan!$E$57)))/LN(G76+1)))</f>
        <v/>
      </c>
      <c r="J76" s="269"/>
      <c r="K76" s="269"/>
      <c r="L76" s="269"/>
      <c r="M76" s="269"/>
      <c r="N76" s="269"/>
      <c r="O76" s="269"/>
    </row>
    <row r="77" spans="1:15" ht="15">
      <c r="A77" s="37"/>
      <c r="B77" s="268"/>
      <c r="C77" s="268"/>
      <c r="D77" s="268"/>
      <c r="E77" s="268"/>
      <c r="F77" s="48"/>
      <c r="G77" s="105">
        <f t="shared" si="4"/>
        <v>3.5000000000000003E-2</v>
      </c>
      <c r="H77" s="113"/>
      <c r="I77" s="269" t="str">
        <f>IF(AND(G77*Finanzierungsplan!$E$57&gt;=$G$71,Finanzierungsplan!$E$57&gt;0),"nie schuldenfrei!!",IF($G$71&lt;=0,"",(LN($G$71/($G$71-G77*Finanzierungsplan!$E$57)))/LN(G77+1)))</f>
        <v/>
      </c>
      <c r="J77" s="269"/>
      <c r="K77" s="269"/>
      <c r="L77" s="269"/>
      <c r="M77" s="269"/>
      <c r="N77" s="269"/>
      <c r="O77" s="269"/>
    </row>
    <row r="78" spans="1:15" ht="15">
      <c r="A78" s="37"/>
      <c r="B78" s="268"/>
      <c r="C78" s="268"/>
      <c r="D78" s="268"/>
      <c r="E78" s="268"/>
      <c r="F78" s="48"/>
      <c r="G78" s="105">
        <f t="shared" si="4"/>
        <v>0.04</v>
      </c>
      <c r="H78" s="113"/>
      <c r="I78" s="269" t="str">
        <f>IF(AND(G78*Finanzierungsplan!$E$57&gt;=$G$71,Finanzierungsplan!$E$57&gt;0),"nie schuldenfrei!!",IF($G$71&lt;=0,"",(LN($G$71/($G$71-G78*Finanzierungsplan!$E$57)))/LN(G78+1)))</f>
        <v/>
      </c>
      <c r="J78" s="269"/>
      <c r="K78" s="269"/>
      <c r="L78" s="269"/>
      <c r="M78" s="269"/>
      <c r="N78" s="269"/>
      <c r="O78" s="269"/>
    </row>
    <row r="79" spans="1:15" ht="15">
      <c r="A79" s="37"/>
      <c r="B79" s="268"/>
      <c r="C79" s="268"/>
      <c r="D79" s="268"/>
      <c r="E79" s="268"/>
      <c r="F79" s="114"/>
      <c r="G79" s="105">
        <f t="shared" si="4"/>
        <v>4.4999999999999998E-2</v>
      </c>
      <c r="H79" s="113"/>
      <c r="I79" s="269" t="str">
        <f>IF(AND(G79*Finanzierungsplan!$E$57&gt;=$G$71,Finanzierungsplan!$E$57&gt;0),"nie schuldenfrei!!",IF($G$71&lt;=0,"",(LN($G$71/($G$71-G79*Finanzierungsplan!$E$57)))/LN(G79+1)))</f>
        <v/>
      </c>
      <c r="J79" s="269"/>
      <c r="K79" s="269"/>
      <c r="L79" s="269"/>
      <c r="M79" s="269"/>
      <c r="N79" s="269"/>
      <c r="O79" s="269"/>
    </row>
    <row r="80" spans="1:15" ht="15">
      <c r="A80" s="37"/>
      <c r="B80" s="268"/>
      <c r="C80" s="268"/>
      <c r="D80" s="268"/>
      <c r="E80" s="268"/>
      <c r="F80" s="48"/>
      <c r="G80" s="105">
        <f t="shared" si="4"/>
        <v>4.9999999999999996E-2</v>
      </c>
      <c r="H80" s="113"/>
      <c r="I80" s="269" t="str">
        <f>IF(AND(G80*Finanzierungsplan!$E$57&gt;=$G$71,Finanzierungsplan!$E$57&gt;0),"nie schuldenfrei!!",IF($G$71&lt;=0,"",(LN($G$71/($G$71-G80*Finanzierungsplan!$E$57)))/LN(G80+1)))</f>
        <v/>
      </c>
      <c r="J80" s="269"/>
      <c r="K80" s="269"/>
      <c r="L80" s="269"/>
      <c r="M80" s="269"/>
      <c r="N80" s="269"/>
      <c r="O80" s="269"/>
    </row>
    <row r="81" spans="1:15" ht="15">
      <c r="A81" s="37"/>
      <c r="B81" s="268"/>
      <c r="C81" s="268"/>
      <c r="D81" s="268"/>
      <c r="E81" s="268"/>
      <c r="F81" s="48"/>
      <c r="G81" s="105">
        <f t="shared" si="4"/>
        <v>5.4999999999999993E-2</v>
      </c>
      <c r="H81" s="113"/>
      <c r="I81" s="269" t="str">
        <f>IF(AND(G81*Finanzierungsplan!$E$57&gt;=$G$71,Finanzierungsplan!$E$57&gt;0),"nie schuldenfrei!!",IF($G$71&lt;=0,"",(LN($G$71/($G$71-G81*Finanzierungsplan!$E$57)))/LN(G81+1)))</f>
        <v/>
      </c>
      <c r="J81" s="269"/>
      <c r="K81" s="269"/>
      <c r="L81" s="269"/>
      <c r="M81" s="269"/>
      <c r="N81" s="269"/>
      <c r="O81" s="269"/>
    </row>
    <row r="82" spans="1:15" ht="15">
      <c r="A82" s="37"/>
      <c r="B82" s="268"/>
      <c r="C82" s="268"/>
      <c r="D82" s="268"/>
      <c r="E82" s="268"/>
      <c r="F82" s="48"/>
      <c r="G82" s="105">
        <f t="shared" si="4"/>
        <v>5.9999999999999991E-2</v>
      </c>
      <c r="H82" s="113"/>
      <c r="I82" s="269" t="str">
        <f>IF(AND(G82*Finanzierungsplan!$E$57&gt;=$G$71,Finanzierungsplan!$E$57&gt;0),"nie schuldenfrei!!",IF($G$71&lt;=0,"",(LN($G$71/($G$71-G82*Finanzierungsplan!$E$57)))/LN(G82+1)))</f>
        <v/>
      </c>
      <c r="J82" s="269"/>
      <c r="K82" s="269"/>
      <c r="L82" s="269"/>
      <c r="M82" s="269"/>
      <c r="N82" s="269"/>
      <c r="O82" s="269"/>
    </row>
    <row r="83" spans="1:15" ht="15">
      <c r="A83" s="37"/>
      <c r="B83" s="268"/>
      <c r="C83" s="268"/>
      <c r="D83" s="268"/>
      <c r="E83" s="268"/>
      <c r="F83" s="48"/>
      <c r="G83" s="105">
        <f t="shared" si="4"/>
        <v>6.4999999999999988E-2</v>
      </c>
      <c r="H83" s="113"/>
      <c r="I83" s="269" t="str">
        <f>IF(AND(G83*Finanzierungsplan!$E$57&gt;=$G$71,Finanzierungsplan!$E$57&gt;0),"nie schuldenfrei!!",IF($G$71&lt;=0,"",(LN($G$71/($G$71-G83*Finanzierungsplan!$E$57)))/LN(G83+1)))</f>
        <v/>
      </c>
      <c r="J83" s="269"/>
      <c r="K83" s="269"/>
      <c r="L83" s="269"/>
      <c r="M83" s="269"/>
      <c r="N83" s="269"/>
      <c r="O83" s="269"/>
    </row>
    <row r="84" spans="1:15" ht="15">
      <c r="A84" s="37"/>
      <c r="B84" s="268"/>
      <c r="C84" s="268"/>
      <c r="D84" s="268"/>
      <c r="E84" s="268"/>
      <c r="F84" s="115"/>
      <c r="G84" s="105">
        <f t="shared" si="4"/>
        <v>6.9999999999999993E-2</v>
      </c>
      <c r="H84" s="113"/>
      <c r="I84" s="269" t="str">
        <f>IF(AND(G84*Finanzierungsplan!$E$57&gt;=$G$71,Finanzierungsplan!$E$57&gt;0),"nie schuldenfrei!!",IF($G$71&lt;=0,"",(LN($G$71/($G$71-G84*Finanzierungsplan!$E$57)))/LN(G84+1)))</f>
        <v/>
      </c>
      <c r="J84" s="269"/>
      <c r="K84" s="269"/>
      <c r="L84" s="269"/>
      <c r="M84" s="269"/>
      <c r="N84" s="269"/>
      <c r="O84" s="269"/>
    </row>
    <row r="85" spans="1:15" ht="15">
      <c r="A85" s="37"/>
      <c r="B85" s="75"/>
      <c r="C85" s="75"/>
      <c r="D85" s="48"/>
      <c r="E85" s="75"/>
      <c r="F85" s="48"/>
      <c r="G85" s="48"/>
      <c r="H85" s="48"/>
      <c r="I85" s="48"/>
      <c r="J85" s="48"/>
      <c r="K85" s="48"/>
      <c r="L85" s="48"/>
      <c r="M85" s="48"/>
      <c r="N85" s="48"/>
      <c r="O85" s="48"/>
    </row>
    <row r="86" spans="1:15" ht="15">
      <c r="A86" s="37"/>
      <c r="B86" s="221" t="s">
        <v>53</v>
      </c>
      <c r="C86" s="221"/>
      <c r="D86" s="221"/>
      <c r="E86" s="221"/>
      <c r="F86" s="145"/>
      <c r="G86" s="38"/>
      <c r="H86" s="38"/>
      <c r="I86" s="38"/>
      <c r="J86" s="38"/>
      <c r="K86" s="145"/>
      <c r="L86" s="39"/>
      <c r="M86" s="39"/>
      <c r="N86" s="39"/>
      <c r="O86" s="39"/>
    </row>
    <row r="87" spans="1:15" ht="15">
      <c r="A87" s="37"/>
      <c r="B87" s="207"/>
      <c r="C87" s="207"/>
      <c r="D87" s="207"/>
      <c r="E87" s="207"/>
      <c r="F87" s="207"/>
      <c r="G87" s="207"/>
      <c r="H87" s="207"/>
      <c r="I87" s="207"/>
      <c r="J87" s="207"/>
      <c r="K87" s="207"/>
      <c r="L87" s="207"/>
      <c r="M87" s="207"/>
      <c r="N87" s="207"/>
      <c r="O87" s="207"/>
    </row>
    <row r="88" spans="1:15" ht="15">
      <c r="A88" s="37"/>
      <c r="B88" s="256"/>
      <c r="C88" s="256"/>
      <c r="D88" s="256"/>
      <c r="E88" s="256"/>
      <c r="F88" s="256"/>
      <c r="G88" s="256"/>
      <c r="H88" s="256"/>
      <c r="I88" s="256"/>
      <c r="J88" s="256"/>
      <c r="K88" s="256"/>
      <c r="L88" s="256"/>
      <c r="M88" s="256"/>
      <c r="N88" s="256"/>
      <c r="O88" s="256"/>
    </row>
    <row r="89" spans="1:15" ht="15">
      <c r="A89" s="37"/>
      <c r="B89" s="256"/>
      <c r="C89" s="256"/>
      <c r="D89" s="256"/>
      <c r="E89" s="256"/>
      <c r="F89" s="256"/>
      <c r="G89" s="256"/>
      <c r="H89" s="256"/>
      <c r="I89" s="256"/>
      <c r="J89" s="256"/>
      <c r="K89" s="256"/>
      <c r="L89" s="256"/>
      <c r="M89" s="256"/>
      <c r="N89" s="256"/>
      <c r="O89" s="256"/>
    </row>
    <row r="90" spans="1:15" ht="15">
      <c r="A90" s="37"/>
      <c r="B90" s="256"/>
      <c r="C90" s="256"/>
      <c r="D90" s="256"/>
      <c r="E90" s="256"/>
      <c r="F90" s="256"/>
      <c r="G90" s="256"/>
      <c r="H90" s="256"/>
      <c r="I90" s="256"/>
      <c r="J90" s="256"/>
      <c r="K90" s="256"/>
      <c r="L90" s="256"/>
      <c r="M90" s="256"/>
      <c r="N90" s="256"/>
      <c r="O90" s="256"/>
    </row>
    <row r="91" spans="1:15" ht="15">
      <c r="A91" s="37"/>
      <c r="B91" s="75"/>
      <c r="C91" s="75"/>
      <c r="D91" s="48"/>
      <c r="E91" s="75"/>
      <c r="F91" s="48"/>
      <c r="G91" s="75"/>
      <c r="H91" s="48"/>
      <c r="I91" s="75"/>
      <c r="J91" s="48"/>
      <c r="K91" s="75"/>
      <c r="L91" s="75"/>
      <c r="M91" s="75"/>
      <c r="N91" s="48"/>
      <c r="O91" s="75"/>
    </row>
    <row r="92" spans="1:15" ht="15">
      <c r="A92" s="37"/>
      <c r="B92" s="75"/>
      <c r="C92" s="75"/>
      <c r="D92" s="48"/>
      <c r="E92" s="75"/>
      <c r="F92" s="48"/>
      <c r="G92" s="75"/>
      <c r="H92" s="48"/>
      <c r="I92" s="75"/>
      <c r="J92" s="48"/>
      <c r="K92" s="75"/>
      <c r="L92" s="75"/>
      <c r="M92" s="75"/>
      <c r="N92" s="48"/>
      <c r="O92" s="75"/>
    </row>
  </sheetData>
  <sheetProtection password="C5D2" sheet="1" objects="1" scenarios="1"/>
  <mergeCells count="102">
    <mergeCell ref="B37:E37"/>
    <mergeCell ref="G37:K37"/>
    <mergeCell ref="M37:O37"/>
    <mergeCell ref="M38:O38"/>
    <mergeCell ref="M36:O36"/>
    <mergeCell ref="B36:E36"/>
    <mergeCell ref="B66:G66"/>
    <mergeCell ref="B67:G67"/>
    <mergeCell ref="B65:G65"/>
    <mergeCell ref="B30:E30"/>
    <mergeCell ref="B31:E31"/>
    <mergeCell ref="G29:K29"/>
    <mergeCell ref="G30:K30"/>
    <mergeCell ref="B34:E34"/>
    <mergeCell ref="M34:O34"/>
    <mergeCell ref="B35:E35"/>
    <mergeCell ref="M35:O35"/>
    <mergeCell ref="G34:K34"/>
    <mergeCell ref="G4:K4"/>
    <mergeCell ref="M4:O4"/>
    <mergeCell ref="N2:O2"/>
    <mergeCell ref="M7:O7"/>
    <mergeCell ref="M32:O32"/>
    <mergeCell ref="M29:O29"/>
    <mergeCell ref="M31:O31"/>
    <mergeCell ref="M30:O30"/>
    <mergeCell ref="M17:O17"/>
    <mergeCell ref="M20:O20"/>
    <mergeCell ref="M23:O23"/>
    <mergeCell ref="M22:O22"/>
    <mergeCell ref="M19:O19"/>
    <mergeCell ref="M21:O21"/>
    <mergeCell ref="M25:O25"/>
    <mergeCell ref="M26:O26"/>
    <mergeCell ref="G31:K31"/>
    <mergeCell ref="G24:K24"/>
    <mergeCell ref="G25:K25"/>
    <mergeCell ref="M24:O24"/>
    <mergeCell ref="B79:E79"/>
    <mergeCell ref="I78:O78"/>
    <mergeCell ref="B80:E80"/>
    <mergeCell ref="I72:O72"/>
    <mergeCell ref="I73:O73"/>
    <mergeCell ref="I74:O74"/>
    <mergeCell ref="I75:O75"/>
    <mergeCell ref="I76:O76"/>
    <mergeCell ref="I79:O79"/>
    <mergeCell ref="I77:O77"/>
    <mergeCell ref="B73:E73"/>
    <mergeCell ref="B75:E75"/>
    <mergeCell ref="B76:E76"/>
    <mergeCell ref="B77:E77"/>
    <mergeCell ref="B78:E78"/>
    <mergeCell ref="B74:E74"/>
    <mergeCell ref="B7:C7"/>
    <mergeCell ref="G15:K15"/>
    <mergeCell ref="G16:K16"/>
    <mergeCell ref="B20:E20"/>
    <mergeCell ref="B19:E19"/>
    <mergeCell ref="G19:K19"/>
    <mergeCell ref="K52:O52"/>
    <mergeCell ref="B63:G63"/>
    <mergeCell ref="B59:G59"/>
    <mergeCell ref="B55:G55"/>
    <mergeCell ref="B56:G56"/>
    <mergeCell ref="B57:G57"/>
    <mergeCell ref="B58:G58"/>
    <mergeCell ref="G14:K14"/>
    <mergeCell ref="M8:O8"/>
    <mergeCell ref="M13:O13"/>
    <mergeCell ref="M12:O12"/>
    <mergeCell ref="M9:O9"/>
    <mergeCell ref="M11:O11"/>
    <mergeCell ref="M10:O10"/>
    <mergeCell ref="M15:O15"/>
    <mergeCell ref="M16:O16"/>
    <mergeCell ref="B24:E24"/>
    <mergeCell ref="B29:E29"/>
    <mergeCell ref="B87:O90"/>
    <mergeCell ref="B28:E28"/>
    <mergeCell ref="G28:K28"/>
    <mergeCell ref="B42:E42"/>
    <mergeCell ref="K51:O51"/>
    <mergeCell ref="B25:E25"/>
    <mergeCell ref="B23:E23"/>
    <mergeCell ref="B22:E22"/>
    <mergeCell ref="B64:G64"/>
    <mergeCell ref="B61:G61"/>
    <mergeCell ref="B62:G62"/>
    <mergeCell ref="M28:O28"/>
    <mergeCell ref="M40:O40"/>
    <mergeCell ref="B40:E40"/>
    <mergeCell ref="B86:E86"/>
    <mergeCell ref="B81:E81"/>
    <mergeCell ref="I80:O80"/>
    <mergeCell ref="B84:E84"/>
    <mergeCell ref="I83:O83"/>
    <mergeCell ref="I84:O84"/>
    <mergeCell ref="I82:O82"/>
    <mergeCell ref="I81:O81"/>
    <mergeCell ref="B82:E82"/>
    <mergeCell ref="B83:E83"/>
  </mergeCells>
  <phoneticPr fontId="0" type="noConversion"/>
  <conditionalFormatting sqref="I55:I67 G72:G84">
    <cfRule type="expression" dxfId="3" priority="1" stopIfTrue="1">
      <formula>AND($I$52&gt;=G55,$I$52&lt;G56)</formula>
    </cfRule>
  </conditionalFormatting>
  <conditionalFormatting sqref="I72:O84">
    <cfRule type="cellIs" dxfId="2" priority="2" stopIfTrue="1" operator="greaterThan">
      <formula>25</formula>
    </cfRule>
  </conditionalFormatting>
  <conditionalFormatting sqref="G71 O55:O68">
    <cfRule type="cellIs" dxfId="1" priority="3" stopIfTrue="1" operator="lessThanOrEqual">
      <formula>0</formula>
    </cfRule>
  </conditionalFormatting>
  <conditionalFormatting sqref="O49 M49 K49 I49 G49">
    <cfRule type="cellIs" dxfId="0" priority="4" stopIfTrue="1" operator="lessThan">
      <formula>$M$100</formula>
    </cfRule>
  </conditionalFormatting>
  <dataValidations count="2">
    <dataValidation type="list" allowBlank="1" showInputMessage="1" showErrorMessage="1" sqref="B7:C7">
      <formula1>Q7:Q8</formula1>
    </dataValidation>
    <dataValidation type="list" allowBlank="1" showInputMessage="1" showErrorMessage="1" sqref="G14:K14">
      <formula1>$Q$9:$Q$12</formula1>
    </dataValidation>
  </dataValidations>
  <pageMargins left="0.70866141732283472" right="0.78740157480314965" top="0.98425196850393704" bottom="0.78740157480314965" header="0.51181102362204722" footer="0.51181102362204722"/>
  <pageSetup paperSize="9" scale="78" orientation="portrait" r:id="rId1"/>
  <headerFooter alignWithMargins="0">
    <oddHeader>&amp;L&amp;"Tahoma,Standard"&amp;G&amp;C&amp;"-,Standard"                                                                           &amp;"-,Fett"      Schweizer Bauernverband      &amp;"-,Standard"
                                                    Agriexpert</oddHeader>
    <oddFooter>&amp;L&amp;"-,Standard"&amp;8&amp;F
Seite &amp;P von &amp;N&amp;R&amp;"-,Standard"&amp;8Laurstrasse 10 | 5201 Brugg | Telefon +41 (0)56 462 51 11 | Fax +41 (0)56 462 52 04
                                           info@agriexpert.ch | www.agriexpert.ch &amp;K00+000mmmmmmmmm mmmm mmmmmmmm</oddFooter>
  </headerFooter>
  <rowBreaks count="1" manualBreakCount="1">
    <brk id="41" max="14" man="1"/>
  </rowBreaks>
  <cellWatches>
    <cellWatch r="I62"/>
  </cellWatches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F56"/>
  <sheetViews>
    <sheetView zoomScale="115" zoomScaleNormal="115" workbookViewId="0">
      <selection activeCell="H60" sqref="H60"/>
    </sheetView>
  </sheetViews>
  <sheetFormatPr baseColWidth="10" defaultRowHeight="12.75"/>
  <cols>
    <col min="1" max="16384" width="11.42578125" style="4"/>
  </cols>
  <sheetData>
    <row r="1" spans="1:6">
      <c r="A1" s="2" t="s">
        <v>4</v>
      </c>
      <c r="B1" s="3" t="s">
        <v>69</v>
      </c>
      <c r="C1" s="3" t="s">
        <v>70</v>
      </c>
      <c r="D1" s="3" t="s">
        <v>71</v>
      </c>
      <c r="E1" s="3" t="s">
        <v>4</v>
      </c>
      <c r="F1" s="3" t="s">
        <v>72</v>
      </c>
    </row>
    <row r="2" spans="1:6">
      <c r="B2" s="5"/>
      <c r="C2" s="5"/>
      <c r="D2" s="5">
        <v>0</v>
      </c>
      <c r="E2" s="6">
        <v>0</v>
      </c>
      <c r="F2" s="18"/>
    </row>
    <row r="3" spans="1:6">
      <c r="A3" s="6">
        <v>0</v>
      </c>
      <c r="B3" s="19">
        <f t="shared" ref="B3:B12" si="0">D3-D2</f>
        <v>14500</v>
      </c>
      <c r="C3" s="20">
        <f>MROUND(B3*A3%,5)</f>
        <v>0</v>
      </c>
      <c r="D3" s="19">
        <v>14500</v>
      </c>
      <c r="E3" s="6">
        <v>0.77</v>
      </c>
      <c r="F3" s="21">
        <f>F2+C3</f>
        <v>0</v>
      </c>
    </row>
    <row r="4" spans="1:6">
      <c r="A4" s="6">
        <v>0.77</v>
      </c>
      <c r="B4" s="19">
        <f>D4-D3</f>
        <v>17100</v>
      </c>
      <c r="C4" s="20">
        <f t="shared" ref="C4:C13" si="1">MROUND(B4*A4%,0.05)</f>
        <v>131.65</v>
      </c>
      <c r="D4" s="19">
        <v>31600</v>
      </c>
      <c r="E4" s="6">
        <v>0.88</v>
      </c>
      <c r="F4" s="21">
        <f>F3+C4</f>
        <v>131.65</v>
      </c>
    </row>
    <row r="5" spans="1:6">
      <c r="A5" s="6">
        <v>0.88</v>
      </c>
      <c r="B5" s="19">
        <f t="shared" si="0"/>
        <v>9800</v>
      </c>
      <c r="C5" s="20">
        <f t="shared" si="1"/>
        <v>86.25</v>
      </c>
      <c r="D5" s="19">
        <v>41400</v>
      </c>
      <c r="E5" s="6">
        <v>2.64</v>
      </c>
      <c r="F5" s="21">
        <f t="shared" ref="F5:F12" si="2">F4+C5</f>
        <v>217.9</v>
      </c>
    </row>
    <row r="6" spans="1:6">
      <c r="A6" s="6">
        <v>2.64</v>
      </c>
      <c r="B6" s="19">
        <f t="shared" si="0"/>
        <v>13800</v>
      </c>
      <c r="C6" s="20">
        <f t="shared" si="1"/>
        <v>364.3</v>
      </c>
      <c r="D6" s="19">
        <v>55200</v>
      </c>
      <c r="E6" s="6">
        <v>2.97</v>
      </c>
      <c r="F6" s="21">
        <f t="shared" si="2"/>
        <v>582.20000000000005</v>
      </c>
    </row>
    <row r="7" spans="1:6">
      <c r="A7" s="6">
        <v>2.97</v>
      </c>
      <c r="B7" s="19">
        <f t="shared" si="0"/>
        <v>17300</v>
      </c>
      <c r="C7" s="20">
        <f t="shared" si="1"/>
        <v>513.80000000000007</v>
      </c>
      <c r="D7" s="19">
        <v>72500</v>
      </c>
      <c r="E7" s="6">
        <v>5.94</v>
      </c>
      <c r="F7" s="21">
        <f t="shared" si="2"/>
        <v>1096</v>
      </c>
    </row>
    <row r="8" spans="1:6">
      <c r="A8" s="6">
        <v>5.94</v>
      </c>
      <c r="B8" s="19">
        <f t="shared" si="0"/>
        <v>5600</v>
      </c>
      <c r="C8" s="20">
        <f t="shared" si="1"/>
        <v>332.65000000000003</v>
      </c>
      <c r="D8" s="19">
        <v>78100</v>
      </c>
      <c r="E8" s="6">
        <v>6.6</v>
      </c>
      <c r="F8" s="21">
        <f t="shared" si="2"/>
        <v>1428.65</v>
      </c>
    </row>
    <row r="9" spans="1:6">
      <c r="A9" s="6">
        <v>6.6</v>
      </c>
      <c r="B9" s="19">
        <f t="shared" si="0"/>
        <v>25500</v>
      </c>
      <c r="C9" s="20">
        <f t="shared" si="1"/>
        <v>1683</v>
      </c>
      <c r="D9" s="19">
        <v>103600</v>
      </c>
      <c r="E9" s="6">
        <v>8.8000000000000007</v>
      </c>
      <c r="F9" s="21">
        <f t="shared" si="2"/>
        <v>3111.65</v>
      </c>
    </row>
    <row r="10" spans="1:6">
      <c r="A10" s="6">
        <v>8.8000000000000007</v>
      </c>
      <c r="B10" s="19">
        <f t="shared" si="0"/>
        <v>31000</v>
      </c>
      <c r="C10" s="20">
        <f t="shared" si="1"/>
        <v>2728</v>
      </c>
      <c r="D10" s="19">
        <v>134600</v>
      </c>
      <c r="E10" s="6">
        <v>11</v>
      </c>
      <c r="F10" s="21">
        <f t="shared" si="2"/>
        <v>5839.65</v>
      </c>
    </row>
    <row r="11" spans="1:6">
      <c r="A11" s="6">
        <v>11</v>
      </c>
      <c r="B11" s="19">
        <f t="shared" si="0"/>
        <v>41400</v>
      </c>
      <c r="C11" s="20">
        <f t="shared" si="1"/>
        <v>4554</v>
      </c>
      <c r="D11" s="19">
        <v>176000</v>
      </c>
      <c r="E11" s="6">
        <v>13.2</v>
      </c>
      <c r="F11" s="21">
        <f t="shared" si="2"/>
        <v>10393.65</v>
      </c>
    </row>
    <row r="12" spans="1:6">
      <c r="A12" s="6">
        <v>13.2</v>
      </c>
      <c r="B12" s="19">
        <f t="shared" si="0"/>
        <v>579200</v>
      </c>
      <c r="C12" s="20">
        <f t="shared" si="1"/>
        <v>76454.400000000009</v>
      </c>
      <c r="D12" s="19">
        <v>755200</v>
      </c>
      <c r="E12" s="6">
        <v>11.5</v>
      </c>
      <c r="F12" s="21">
        <f t="shared" si="2"/>
        <v>86848.05</v>
      </c>
    </row>
    <row r="13" spans="1:6">
      <c r="A13" s="6">
        <v>11.5</v>
      </c>
      <c r="B13" s="19">
        <f>D13-D12</f>
        <v>140700</v>
      </c>
      <c r="C13" s="20">
        <f t="shared" si="1"/>
        <v>16180.5</v>
      </c>
      <c r="D13" s="19">
        <v>895900</v>
      </c>
      <c r="F13" s="21">
        <f>F12+C13</f>
        <v>103028.55</v>
      </c>
    </row>
    <row r="14" spans="1:6">
      <c r="A14" s="7">
        <v>11.5</v>
      </c>
      <c r="B14" s="8" t="s">
        <v>73</v>
      </c>
      <c r="C14" s="8"/>
      <c r="D14" s="22">
        <f>D13</f>
        <v>895900</v>
      </c>
      <c r="E14" s="9"/>
      <c r="F14" s="23"/>
    </row>
    <row r="15" spans="1:6">
      <c r="B15" s="5"/>
      <c r="C15" s="5"/>
      <c r="D15" s="5"/>
    </row>
    <row r="16" spans="1:6">
      <c r="A16" s="10" t="s">
        <v>74</v>
      </c>
      <c r="B16" s="5"/>
      <c r="C16" s="5"/>
      <c r="D16" s="5"/>
    </row>
    <row r="17" spans="1:6">
      <c r="A17" s="11" t="s">
        <v>22</v>
      </c>
      <c r="B17" s="5"/>
      <c r="C17" s="5"/>
      <c r="D17" s="5"/>
    </row>
    <row r="18" spans="1:6">
      <c r="A18" s="19" t="e">
        <f>#REF!</f>
        <v>#REF!</v>
      </c>
      <c r="B18" s="19" t="e">
        <f>IF($A$18&gt;D3,B3,0)</f>
        <v>#REF!</v>
      </c>
      <c r="C18" s="24" t="e">
        <f t="shared" ref="C18:C28" si="3">IF(B18=0,0,C3)</f>
        <v>#REF!</v>
      </c>
      <c r="D18" s="5"/>
    </row>
    <row r="19" spans="1:6">
      <c r="A19" s="25"/>
      <c r="B19" s="19" t="e">
        <f>IF($A$18&gt;D4,B4,0)</f>
        <v>#REF!</v>
      </c>
      <c r="C19" s="24" t="e">
        <f t="shared" si="3"/>
        <v>#REF!</v>
      </c>
      <c r="D19" s="5"/>
    </row>
    <row r="20" spans="1:6">
      <c r="A20" s="25"/>
      <c r="B20" s="19" t="e">
        <f t="shared" ref="B20:B28" si="4">IF($A$18&gt;D5,B5,0)</f>
        <v>#REF!</v>
      </c>
      <c r="C20" s="24" t="e">
        <f t="shared" si="3"/>
        <v>#REF!</v>
      </c>
      <c r="D20" s="5"/>
    </row>
    <row r="21" spans="1:6">
      <c r="A21" s="25"/>
      <c r="B21" s="19" t="e">
        <f t="shared" si="4"/>
        <v>#REF!</v>
      </c>
      <c r="C21" s="24" t="e">
        <f t="shared" si="3"/>
        <v>#REF!</v>
      </c>
      <c r="D21" s="5"/>
    </row>
    <row r="22" spans="1:6">
      <c r="A22" s="25"/>
      <c r="B22" s="19" t="e">
        <f t="shared" si="4"/>
        <v>#REF!</v>
      </c>
      <c r="C22" s="24" t="e">
        <f t="shared" si="3"/>
        <v>#REF!</v>
      </c>
      <c r="D22" s="5"/>
    </row>
    <row r="23" spans="1:6">
      <c r="A23" s="25"/>
      <c r="B23" s="19" t="e">
        <f t="shared" si="4"/>
        <v>#REF!</v>
      </c>
      <c r="C23" s="24" t="e">
        <f t="shared" si="3"/>
        <v>#REF!</v>
      </c>
      <c r="D23" s="5"/>
    </row>
    <row r="24" spans="1:6">
      <c r="A24" s="25"/>
      <c r="B24" s="19" t="e">
        <f t="shared" si="4"/>
        <v>#REF!</v>
      </c>
      <c r="C24" s="24" t="e">
        <f t="shared" si="3"/>
        <v>#REF!</v>
      </c>
      <c r="D24" s="5"/>
    </row>
    <row r="25" spans="1:6">
      <c r="A25" s="25"/>
      <c r="B25" s="19" t="e">
        <f t="shared" si="4"/>
        <v>#REF!</v>
      </c>
      <c r="C25" s="24" t="e">
        <f t="shared" si="3"/>
        <v>#REF!</v>
      </c>
      <c r="D25" s="5"/>
    </row>
    <row r="26" spans="1:6">
      <c r="A26" s="25"/>
      <c r="B26" s="19" t="e">
        <f t="shared" si="4"/>
        <v>#REF!</v>
      </c>
      <c r="C26" s="24" t="e">
        <f t="shared" si="3"/>
        <v>#REF!</v>
      </c>
      <c r="D26" s="5"/>
    </row>
    <row r="27" spans="1:6">
      <c r="A27" s="25"/>
      <c r="B27" s="19" t="e">
        <f>IF($A$18&gt;D12,B12,0)</f>
        <v>#REF!</v>
      </c>
      <c r="C27" s="24" t="e">
        <f t="shared" si="3"/>
        <v>#REF!</v>
      </c>
      <c r="D27" s="5"/>
    </row>
    <row r="28" spans="1:6">
      <c r="A28" s="26"/>
      <c r="B28" s="22" t="e">
        <f t="shared" si="4"/>
        <v>#REF!</v>
      </c>
      <c r="C28" s="27" t="e">
        <f t="shared" si="3"/>
        <v>#REF!</v>
      </c>
      <c r="D28" s="8"/>
      <c r="E28" s="9"/>
      <c r="F28" s="9"/>
    </row>
    <row r="29" spans="1:6">
      <c r="A29" s="28" t="s">
        <v>75</v>
      </c>
      <c r="B29" s="29" t="e">
        <f>IF(A18&gt;D13,0,SUM(B18:B28))</f>
        <v>#REF!</v>
      </c>
      <c r="C29" s="30" t="e">
        <f>SUM(C18:C28)</f>
        <v>#REF!</v>
      </c>
      <c r="D29" s="12"/>
      <c r="E29" s="10"/>
      <c r="F29" s="10"/>
    </row>
    <row r="30" spans="1:6">
      <c r="B30" s="5"/>
      <c r="C30" s="5"/>
      <c r="D30" s="5"/>
    </row>
    <row r="31" spans="1:6">
      <c r="A31" s="4" t="s">
        <v>50</v>
      </c>
      <c r="B31" s="19" t="e">
        <f>IF(A18&gt;D13,0,A18-B29)</f>
        <v>#REF!</v>
      </c>
      <c r="C31" s="24" t="e">
        <f>B31*B32%</f>
        <v>#REF!</v>
      </c>
      <c r="D31" s="5"/>
    </row>
    <row r="32" spans="1:6">
      <c r="A32" s="4" t="s">
        <v>76</v>
      </c>
      <c r="B32" s="4" t="e">
        <f>IF(A18&gt;D13,0,IF(A18&lt;D3+1,0,VLOOKUP(B29,D2:E13,2)))</f>
        <v>#REF!</v>
      </c>
      <c r="C32" s="31"/>
    </row>
    <row r="33" spans="1:6" ht="6" customHeight="1"/>
    <row r="34" spans="1:6">
      <c r="A34" s="13" t="s">
        <v>3</v>
      </c>
      <c r="B34" s="32" t="e">
        <f>IF(A18&gt;D13,A18,SUM(B29:B31))</f>
        <v>#REF!</v>
      </c>
      <c r="C34" s="32" t="e">
        <f>IF(A18&gt;D13,A18*A14%,SUM(C29:C31))</f>
        <v>#REF!</v>
      </c>
      <c r="D34" s="33" t="e">
        <f>ROUND(C34*100/B34,4)</f>
        <v>#REF!</v>
      </c>
      <c r="E34" s="9"/>
      <c r="F34" s="9"/>
    </row>
    <row r="38" spans="1:6">
      <c r="A38" s="10" t="s">
        <v>77</v>
      </c>
    </row>
    <row r="39" spans="1:6">
      <c r="A39" s="11" t="s">
        <v>22</v>
      </c>
    </row>
    <row r="40" spans="1:6">
      <c r="A40" s="19" t="e">
        <f>#REF!</f>
        <v>#REF!</v>
      </c>
      <c r="B40" s="19" t="e">
        <f>IF($A$40&gt;D3,B3,0)</f>
        <v>#REF!</v>
      </c>
      <c r="C40" s="19" t="e">
        <f t="shared" ref="C40:C50" si="5">IF(B40=0,0,C3)</f>
        <v>#REF!</v>
      </c>
    </row>
    <row r="41" spans="1:6">
      <c r="A41" s="25"/>
      <c r="B41" s="19" t="e">
        <f>IF($A$40&gt;D4,B4,0)</f>
        <v>#REF!</v>
      </c>
      <c r="C41" s="19" t="e">
        <f t="shared" si="5"/>
        <v>#REF!</v>
      </c>
    </row>
    <row r="42" spans="1:6">
      <c r="A42" s="25"/>
      <c r="B42" s="19" t="e">
        <f>IF($A$40&gt;D5,B5,0)</f>
        <v>#REF!</v>
      </c>
      <c r="C42" s="19" t="e">
        <f t="shared" si="5"/>
        <v>#REF!</v>
      </c>
    </row>
    <row r="43" spans="1:6">
      <c r="A43" s="25"/>
      <c r="B43" s="19" t="e">
        <f>IF($A$40&gt;D6,B6,0)</f>
        <v>#REF!</v>
      </c>
      <c r="C43" s="19" t="e">
        <f t="shared" si="5"/>
        <v>#REF!</v>
      </c>
    </row>
    <row r="44" spans="1:6">
      <c r="A44" s="25"/>
      <c r="B44" s="19" t="e">
        <f t="shared" ref="B44:B50" si="6">IF($A$40&gt;D7,B7,0)</f>
        <v>#REF!</v>
      </c>
      <c r="C44" s="19" t="e">
        <f t="shared" si="5"/>
        <v>#REF!</v>
      </c>
    </row>
    <row r="45" spans="1:6">
      <c r="A45" s="25"/>
      <c r="B45" s="19" t="e">
        <f t="shared" si="6"/>
        <v>#REF!</v>
      </c>
      <c r="C45" s="19" t="e">
        <f t="shared" si="5"/>
        <v>#REF!</v>
      </c>
    </row>
    <row r="46" spans="1:6">
      <c r="A46" s="25"/>
      <c r="B46" s="19" t="e">
        <f t="shared" si="6"/>
        <v>#REF!</v>
      </c>
      <c r="C46" s="19" t="e">
        <f t="shared" si="5"/>
        <v>#REF!</v>
      </c>
    </row>
    <row r="47" spans="1:6">
      <c r="A47" s="25"/>
      <c r="B47" s="19" t="e">
        <f t="shared" si="6"/>
        <v>#REF!</v>
      </c>
      <c r="C47" s="19" t="e">
        <f t="shared" si="5"/>
        <v>#REF!</v>
      </c>
    </row>
    <row r="48" spans="1:6">
      <c r="A48" s="25"/>
      <c r="B48" s="19" t="e">
        <f t="shared" si="6"/>
        <v>#REF!</v>
      </c>
      <c r="C48" s="19" t="e">
        <f t="shared" si="5"/>
        <v>#REF!</v>
      </c>
    </row>
    <row r="49" spans="1:6">
      <c r="A49" s="25"/>
      <c r="B49" s="19" t="e">
        <f t="shared" si="6"/>
        <v>#REF!</v>
      </c>
      <c r="C49" s="19" t="e">
        <f t="shared" si="5"/>
        <v>#REF!</v>
      </c>
    </row>
    <row r="50" spans="1:6">
      <c r="A50" s="26"/>
      <c r="B50" s="22" t="e">
        <f t="shared" si="6"/>
        <v>#REF!</v>
      </c>
      <c r="C50" s="22" t="e">
        <f t="shared" si="5"/>
        <v>#REF!</v>
      </c>
      <c r="D50" s="9"/>
      <c r="E50" s="9"/>
      <c r="F50" s="9"/>
    </row>
    <row r="51" spans="1:6">
      <c r="A51" s="28" t="s">
        <v>75</v>
      </c>
      <c r="B51" s="29" t="e">
        <f>IF(A40&gt;D13,0,SUM(B40:B50))</f>
        <v>#REF!</v>
      </c>
      <c r="C51" s="29" t="e">
        <f>SUM(C40:C50)</f>
        <v>#REF!</v>
      </c>
      <c r="D51" s="10"/>
      <c r="E51" s="10"/>
      <c r="F51" s="10"/>
    </row>
    <row r="53" spans="1:6">
      <c r="A53" s="25" t="s">
        <v>50</v>
      </c>
      <c r="B53" s="19" t="e">
        <f>IF(A40&gt;D130,A40-B51)</f>
        <v>#REF!</v>
      </c>
      <c r="C53" s="19" t="e">
        <f>B53*B54%</f>
        <v>#REF!</v>
      </c>
    </row>
    <row r="54" spans="1:6">
      <c r="A54" s="4" t="s">
        <v>76</v>
      </c>
      <c r="B54" s="14" t="e">
        <f>IF(A40&gt;D13,0,IF(A40&lt;D3+1,0,VLOOKUP(B51,D2:E13,2)))</f>
        <v>#REF!</v>
      </c>
    </row>
    <row r="55" spans="1:6" ht="5.25" customHeight="1"/>
    <row r="56" spans="1:6">
      <c r="A56" s="32" t="s">
        <v>3</v>
      </c>
      <c r="B56" s="34" t="e">
        <f>IF(A40&gt;D13,A40,SUM(B51:B53))</f>
        <v>#REF!</v>
      </c>
      <c r="C56" s="35" t="e">
        <f>IF(A40&gt;D13,A40*A14%,SUM(C51:C53))</f>
        <v>#REF!</v>
      </c>
      <c r="D56" s="33" t="e">
        <f>ROUND(C56*100/B56,4)</f>
        <v>#REF!</v>
      </c>
      <c r="E56" s="13"/>
      <c r="F56" s="13"/>
    </row>
  </sheetData>
  <phoneticPr fontId="9" type="noConversion"/>
  <pageMargins left="0.71" right="0.69" top="0.8" bottom="0.85" header="0.28999999999999998" footer="0.4921259845"/>
  <pageSetup paperSize="9" scale="99" orientation="portrait" r:id="rId1"/>
  <headerFooter alignWithMargins="0">
    <oddHeader>&amp;LSchweizerischer Bauernverband
Laurstrasse 10   5200 Brugg&amp;CTelefon 056 462 51 11
info@sbv-treuhand.ch&amp;R&amp;G</oddHeader>
    <oddFooter>&amp;L&amp;D / &amp;F / Martin Würsch&amp;R&amp;P /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F65"/>
  <sheetViews>
    <sheetView zoomScaleNormal="100" workbookViewId="0">
      <selection activeCell="H60" sqref="H60"/>
    </sheetView>
  </sheetViews>
  <sheetFormatPr baseColWidth="10" defaultRowHeight="12.75"/>
  <cols>
    <col min="1" max="16384" width="11.42578125" style="4"/>
  </cols>
  <sheetData>
    <row r="1" spans="1:6">
      <c r="A1" s="2" t="s">
        <v>4</v>
      </c>
      <c r="B1" s="3" t="s">
        <v>78</v>
      </c>
      <c r="C1" s="3" t="s">
        <v>79</v>
      </c>
      <c r="D1" s="3" t="s">
        <v>71</v>
      </c>
      <c r="E1" s="3" t="s">
        <v>4</v>
      </c>
      <c r="F1" s="3" t="s">
        <v>72</v>
      </c>
    </row>
    <row r="2" spans="1:6">
      <c r="E2" s="4">
        <v>0</v>
      </c>
      <c r="F2" s="19"/>
    </row>
    <row r="3" spans="1:6">
      <c r="A3" s="17">
        <v>0</v>
      </c>
      <c r="B3" s="19">
        <f t="shared" ref="B3:B16" si="0">D3-D2</f>
        <v>28300</v>
      </c>
      <c r="C3" s="19">
        <f t="shared" ref="C3:C16" si="1">B3*A3%</f>
        <v>0</v>
      </c>
      <c r="D3" s="19">
        <v>28300</v>
      </c>
      <c r="E3" s="4">
        <v>1</v>
      </c>
      <c r="F3" s="19">
        <f t="shared" ref="F3:F15" si="2">F2+C3</f>
        <v>0</v>
      </c>
    </row>
    <row r="4" spans="1:6">
      <c r="A4" s="17">
        <v>1</v>
      </c>
      <c r="B4" s="19">
        <f t="shared" si="0"/>
        <v>22600</v>
      </c>
      <c r="C4" s="19">
        <f t="shared" si="1"/>
        <v>226</v>
      </c>
      <c r="D4" s="19">
        <v>50900</v>
      </c>
      <c r="E4" s="4">
        <v>2</v>
      </c>
      <c r="F4" s="19">
        <f>F3+C4</f>
        <v>226</v>
      </c>
    </row>
    <row r="5" spans="1:6">
      <c r="A5" s="17">
        <v>2</v>
      </c>
      <c r="B5" s="19">
        <f t="shared" si="0"/>
        <v>7500</v>
      </c>
      <c r="C5" s="19">
        <f t="shared" si="1"/>
        <v>150</v>
      </c>
      <c r="D5" s="19">
        <v>58400</v>
      </c>
      <c r="E5" s="4">
        <v>3</v>
      </c>
      <c r="F5" s="19">
        <f t="shared" si="2"/>
        <v>376</v>
      </c>
    </row>
    <row r="6" spans="1:6">
      <c r="A6" s="17">
        <v>3</v>
      </c>
      <c r="B6" s="19">
        <f t="shared" si="0"/>
        <v>16900</v>
      </c>
      <c r="C6" s="19">
        <f t="shared" si="1"/>
        <v>507</v>
      </c>
      <c r="D6" s="19">
        <v>75300</v>
      </c>
      <c r="E6" s="4">
        <v>4</v>
      </c>
      <c r="F6" s="19">
        <f t="shared" si="2"/>
        <v>883</v>
      </c>
    </row>
    <row r="7" spans="1:6">
      <c r="A7" s="17">
        <v>4</v>
      </c>
      <c r="B7" s="19">
        <f t="shared" si="0"/>
        <v>15000</v>
      </c>
      <c r="C7" s="19">
        <f t="shared" si="1"/>
        <v>600</v>
      </c>
      <c r="D7" s="19">
        <v>90300</v>
      </c>
      <c r="E7" s="4">
        <v>5</v>
      </c>
      <c r="F7" s="19">
        <f t="shared" si="2"/>
        <v>1483</v>
      </c>
    </row>
    <row r="8" spans="1:6">
      <c r="A8" s="17">
        <v>5</v>
      </c>
      <c r="B8" s="19">
        <f t="shared" si="0"/>
        <v>13100</v>
      </c>
      <c r="C8" s="19">
        <f t="shared" si="1"/>
        <v>655</v>
      </c>
      <c r="D8" s="19">
        <v>103400</v>
      </c>
      <c r="E8" s="4">
        <v>6</v>
      </c>
      <c r="F8" s="19">
        <f t="shared" si="2"/>
        <v>2138</v>
      </c>
    </row>
    <row r="9" spans="1:6">
      <c r="A9" s="17">
        <v>6</v>
      </c>
      <c r="B9" s="19">
        <f t="shared" si="0"/>
        <v>11300</v>
      </c>
      <c r="C9" s="19">
        <f t="shared" si="1"/>
        <v>678</v>
      </c>
      <c r="D9" s="19">
        <v>114700</v>
      </c>
      <c r="E9" s="4">
        <v>7</v>
      </c>
      <c r="F9" s="19">
        <f t="shared" si="2"/>
        <v>2816</v>
      </c>
    </row>
    <row r="10" spans="1:6">
      <c r="A10" s="17">
        <v>7</v>
      </c>
      <c r="B10" s="19">
        <f t="shared" si="0"/>
        <v>9500</v>
      </c>
      <c r="C10" s="19">
        <f t="shared" si="1"/>
        <v>665.00000000000011</v>
      </c>
      <c r="D10" s="19">
        <v>124200</v>
      </c>
      <c r="E10" s="4">
        <v>8</v>
      </c>
      <c r="F10" s="19">
        <f t="shared" si="2"/>
        <v>3481</v>
      </c>
    </row>
    <row r="11" spans="1:6">
      <c r="A11" s="17">
        <v>8</v>
      </c>
      <c r="B11" s="19">
        <f t="shared" si="0"/>
        <v>7500</v>
      </c>
      <c r="C11" s="19">
        <f t="shared" si="1"/>
        <v>600</v>
      </c>
      <c r="D11" s="19">
        <v>131700</v>
      </c>
      <c r="E11" s="4">
        <v>9</v>
      </c>
      <c r="F11" s="19">
        <f t="shared" si="2"/>
        <v>4081</v>
      </c>
    </row>
    <row r="12" spans="1:6">
      <c r="A12" s="17">
        <v>9</v>
      </c>
      <c r="B12" s="19">
        <f t="shared" si="0"/>
        <v>5600</v>
      </c>
      <c r="C12" s="19">
        <f t="shared" si="1"/>
        <v>504</v>
      </c>
      <c r="D12" s="19">
        <v>137300</v>
      </c>
      <c r="E12" s="4">
        <v>10</v>
      </c>
      <c r="F12" s="19">
        <f t="shared" si="2"/>
        <v>4585</v>
      </c>
    </row>
    <row r="13" spans="1:6">
      <c r="A13" s="17">
        <v>10</v>
      </c>
      <c r="B13" s="19">
        <f t="shared" si="0"/>
        <v>3900</v>
      </c>
      <c r="C13" s="19">
        <f t="shared" si="1"/>
        <v>390</v>
      </c>
      <c r="D13" s="19">
        <v>141200</v>
      </c>
      <c r="E13" s="4">
        <v>11</v>
      </c>
      <c r="F13" s="19">
        <f t="shared" si="2"/>
        <v>4975</v>
      </c>
    </row>
    <row r="14" spans="1:6">
      <c r="A14" s="17">
        <v>11</v>
      </c>
      <c r="B14" s="19">
        <f t="shared" si="0"/>
        <v>1900</v>
      </c>
      <c r="C14" s="19">
        <f t="shared" si="1"/>
        <v>209</v>
      </c>
      <c r="D14" s="19">
        <v>143100</v>
      </c>
      <c r="E14" s="4">
        <v>12</v>
      </c>
      <c r="F14" s="19">
        <f t="shared" si="2"/>
        <v>5184</v>
      </c>
    </row>
    <row r="15" spans="1:6">
      <c r="A15" s="17">
        <v>12</v>
      </c>
      <c r="B15" s="19">
        <f t="shared" si="0"/>
        <v>1900</v>
      </c>
      <c r="C15" s="19">
        <f t="shared" si="1"/>
        <v>228</v>
      </c>
      <c r="D15" s="19">
        <v>145000</v>
      </c>
      <c r="E15" s="4">
        <v>13</v>
      </c>
      <c r="F15" s="19">
        <f t="shared" si="2"/>
        <v>5412</v>
      </c>
    </row>
    <row r="16" spans="1:6">
      <c r="A16" s="17">
        <v>13</v>
      </c>
      <c r="B16" s="19">
        <f t="shared" si="0"/>
        <v>750800</v>
      </c>
      <c r="C16" s="19">
        <f t="shared" si="1"/>
        <v>97604</v>
      </c>
      <c r="D16" s="19">
        <v>895800</v>
      </c>
      <c r="F16" s="19"/>
    </row>
    <row r="17" spans="1:6">
      <c r="A17" s="36">
        <v>11.5</v>
      </c>
      <c r="B17" s="22" t="s">
        <v>73</v>
      </c>
      <c r="C17" s="26"/>
      <c r="D17" s="22">
        <f>D16</f>
        <v>895800</v>
      </c>
      <c r="E17" s="9"/>
      <c r="F17" s="22"/>
    </row>
    <row r="18" spans="1:6">
      <c r="B18" s="5"/>
    </row>
    <row r="19" spans="1:6">
      <c r="A19" s="10" t="s">
        <v>74</v>
      </c>
      <c r="B19" s="5"/>
    </row>
    <row r="20" spans="1:6">
      <c r="A20" s="15" t="s">
        <v>22</v>
      </c>
      <c r="B20" s="5"/>
    </row>
    <row r="21" spans="1:6">
      <c r="A21" s="16" t="e">
        <f>#REF!</f>
        <v>#REF!</v>
      </c>
      <c r="B21" s="19" t="e">
        <f>IF($A$21&gt;D3,B3,0)</f>
        <v>#REF!</v>
      </c>
      <c r="C21" s="19" t="e">
        <f t="shared" ref="C21:C34" si="3">IF(B21=0,0,C3)</f>
        <v>#REF!</v>
      </c>
      <c r="E21" s="19" t="e">
        <f t="shared" ref="E21:F34" si="4">E20+B21</f>
        <v>#REF!</v>
      </c>
      <c r="F21" s="19" t="e">
        <f>F20+C21</f>
        <v>#REF!</v>
      </c>
    </row>
    <row r="22" spans="1:6">
      <c r="B22" s="19" t="e">
        <f>IF($A$21&gt;D4,B4,0)</f>
        <v>#REF!</v>
      </c>
      <c r="C22" s="19" t="e">
        <f t="shared" si="3"/>
        <v>#REF!</v>
      </c>
      <c r="E22" s="19" t="e">
        <f t="shared" si="4"/>
        <v>#REF!</v>
      </c>
      <c r="F22" s="19" t="e">
        <f t="shared" si="4"/>
        <v>#REF!</v>
      </c>
    </row>
    <row r="23" spans="1:6">
      <c r="B23" s="19" t="e">
        <f t="shared" ref="B23:B34" si="5">IF($A$21&gt;D5,B5,0)</f>
        <v>#REF!</v>
      </c>
      <c r="C23" s="19" t="e">
        <f t="shared" si="3"/>
        <v>#REF!</v>
      </c>
      <c r="E23" s="19" t="e">
        <f t="shared" si="4"/>
        <v>#REF!</v>
      </c>
      <c r="F23" s="19" t="e">
        <f t="shared" si="4"/>
        <v>#REF!</v>
      </c>
    </row>
    <row r="24" spans="1:6">
      <c r="B24" s="19" t="e">
        <f t="shared" si="5"/>
        <v>#REF!</v>
      </c>
      <c r="C24" s="19" t="e">
        <f t="shared" si="3"/>
        <v>#REF!</v>
      </c>
      <c r="E24" s="19" t="e">
        <f t="shared" si="4"/>
        <v>#REF!</v>
      </c>
      <c r="F24" s="19" t="e">
        <f t="shared" si="4"/>
        <v>#REF!</v>
      </c>
    </row>
    <row r="25" spans="1:6">
      <c r="B25" s="19" t="e">
        <f t="shared" si="5"/>
        <v>#REF!</v>
      </c>
      <c r="C25" s="19" t="e">
        <f t="shared" si="3"/>
        <v>#REF!</v>
      </c>
      <c r="E25" s="19" t="e">
        <f t="shared" si="4"/>
        <v>#REF!</v>
      </c>
      <c r="F25" s="19" t="e">
        <f t="shared" si="4"/>
        <v>#REF!</v>
      </c>
    </row>
    <row r="26" spans="1:6">
      <c r="B26" s="19" t="e">
        <f t="shared" si="5"/>
        <v>#REF!</v>
      </c>
      <c r="C26" s="19" t="e">
        <f t="shared" si="3"/>
        <v>#REF!</v>
      </c>
      <c r="E26" s="19" t="e">
        <f t="shared" si="4"/>
        <v>#REF!</v>
      </c>
      <c r="F26" s="19" t="e">
        <f t="shared" si="4"/>
        <v>#REF!</v>
      </c>
    </row>
    <row r="27" spans="1:6">
      <c r="B27" s="19" t="e">
        <f t="shared" si="5"/>
        <v>#REF!</v>
      </c>
      <c r="C27" s="19" t="e">
        <f t="shared" si="3"/>
        <v>#REF!</v>
      </c>
      <c r="E27" s="19" t="e">
        <f t="shared" si="4"/>
        <v>#REF!</v>
      </c>
      <c r="F27" s="19" t="e">
        <f t="shared" si="4"/>
        <v>#REF!</v>
      </c>
    </row>
    <row r="28" spans="1:6">
      <c r="B28" s="19" t="e">
        <f t="shared" si="5"/>
        <v>#REF!</v>
      </c>
      <c r="C28" s="19" t="e">
        <f t="shared" si="3"/>
        <v>#REF!</v>
      </c>
      <c r="E28" s="19" t="e">
        <f t="shared" si="4"/>
        <v>#REF!</v>
      </c>
      <c r="F28" s="19" t="e">
        <f t="shared" si="4"/>
        <v>#REF!</v>
      </c>
    </row>
    <row r="29" spans="1:6">
      <c r="B29" s="19" t="e">
        <f t="shared" si="5"/>
        <v>#REF!</v>
      </c>
      <c r="C29" s="19" t="e">
        <f t="shared" si="3"/>
        <v>#REF!</v>
      </c>
      <c r="E29" s="19" t="e">
        <f t="shared" si="4"/>
        <v>#REF!</v>
      </c>
      <c r="F29" s="19" t="e">
        <f t="shared" si="4"/>
        <v>#REF!</v>
      </c>
    </row>
    <row r="30" spans="1:6">
      <c r="B30" s="19" t="e">
        <f t="shared" si="5"/>
        <v>#REF!</v>
      </c>
      <c r="C30" s="19" t="e">
        <f t="shared" si="3"/>
        <v>#REF!</v>
      </c>
      <c r="E30" s="19" t="e">
        <f t="shared" si="4"/>
        <v>#REF!</v>
      </c>
      <c r="F30" s="19" t="e">
        <f t="shared" si="4"/>
        <v>#REF!</v>
      </c>
    </row>
    <row r="31" spans="1:6">
      <c r="B31" s="19" t="e">
        <f t="shared" si="5"/>
        <v>#REF!</v>
      </c>
      <c r="C31" s="19" t="e">
        <f t="shared" si="3"/>
        <v>#REF!</v>
      </c>
      <c r="E31" s="19" t="e">
        <f t="shared" si="4"/>
        <v>#REF!</v>
      </c>
      <c r="F31" s="19" t="e">
        <f t="shared" si="4"/>
        <v>#REF!</v>
      </c>
    </row>
    <row r="32" spans="1:6">
      <c r="B32" s="19" t="e">
        <f t="shared" si="5"/>
        <v>#REF!</v>
      </c>
      <c r="C32" s="19" t="e">
        <f t="shared" si="3"/>
        <v>#REF!</v>
      </c>
      <c r="E32" s="19" t="e">
        <f t="shared" si="4"/>
        <v>#REF!</v>
      </c>
      <c r="F32" s="19" t="e">
        <f t="shared" si="4"/>
        <v>#REF!</v>
      </c>
    </row>
    <row r="33" spans="1:6">
      <c r="B33" s="19" t="e">
        <f t="shared" si="5"/>
        <v>#REF!</v>
      </c>
      <c r="C33" s="19" t="e">
        <f t="shared" si="3"/>
        <v>#REF!</v>
      </c>
      <c r="E33" s="19" t="e">
        <f t="shared" si="4"/>
        <v>#REF!</v>
      </c>
      <c r="F33" s="19" t="e">
        <f t="shared" si="4"/>
        <v>#REF!</v>
      </c>
    </row>
    <row r="34" spans="1:6">
      <c r="A34" s="9"/>
      <c r="B34" s="22" t="e">
        <f t="shared" si="5"/>
        <v>#REF!</v>
      </c>
      <c r="C34" s="22" t="e">
        <f t="shared" si="3"/>
        <v>#REF!</v>
      </c>
      <c r="D34" s="9"/>
      <c r="E34" s="22" t="e">
        <f t="shared" si="4"/>
        <v>#REF!</v>
      </c>
      <c r="F34" s="22" t="e">
        <f t="shared" si="4"/>
        <v>#REF!</v>
      </c>
    </row>
    <row r="35" spans="1:6">
      <c r="A35" s="10" t="s">
        <v>75</v>
      </c>
      <c r="B35" s="29" t="e">
        <f>IF(A21&gt;D16,0,SUM(B21:B34))</f>
        <v>#REF!</v>
      </c>
      <c r="C35" s="29" t="e">
        <f>SUM(C21:C34)</f>
        <v>#REF!</v>
      </c>
    </row>
    <row r="36" spans="1:6" ht="7.5" customHeight="1">
      <c r="B36" s="19"/>
      <c r="C36" s="25"/>
    </row>
    <row r="37" spans="1:6">
      <c r="A37" s="4" t="s">
        <v>50</v>
      </c>
      <c r="B37" s="19" t="e">
        <f>IF(A21&gt;D16,0,A21-B35)</f>
        <v>#REF!</v>
      </c>
      <c r="C37" s="19" t="e">
        <f>B37*B38%</f>
        <v>#REF!</v>
      </c>
    </row>
    <row r="38" spans="1:6">
      <c r="A38" s="4" t="s">
        <v>76</v>
      </c>
      <c r="B38" s="4" t="e">
        <f>IF(A21&gt;D16,0,IF(A21&lt;D3+1,0,VLOOKUP(B35,D2:E16,2)))</f>
        <v>#REF!</v>
      </c>
    </row>
    <row r="39" spans="1:6" ht="3" customHeight="1"/>
    <row r="40" spans="1:6">
      <c r="A40" s="13" t="s">
        <v>3</v>
      </c>
      <c r="B40" s="34" t="e">
        <f>IF(A21&gt;D16,A21,SUM(B35:B37))</f>
        <v>#REF!</v>
      </c>
      <c r="C40" s="34" t="e">
        <f>IF(A21&gt;D16,A21*A17%,SUM(C35:C37))</f>
        <v>#REF!</v>
      </c>
      <c r="D40" s="13" t="e">
        <f>ROUND(C40*100/B40,4)</f>
        <v>#REF!</v>
      </c>
      <c r="E40" s="9"/>
      <c r="F40" s="9"/>
    </row>
    <row r="44" spans="1:6">
      <c r="A44" s="10" t="s">
        <v>77</v>
      </c>
    </row>
    <row r="45" spans="1:6">
      <c r="A45" s="11" t="s">
        <v>22</v>
      </c>
    </row>
    <row r="46" spans="1:6">
      <c r="A46" s="16" t="e">
        <f>#REF!</f>
        <v>#REF!</v>
      </c>
      <c r="B46" s="19" t="e">
        <f>IF($A$46&gt;D3,B3,0)</f>
        <v>#REF!</v>
      </c>
      <c r="C46" s="19" t="e">
        <f t="shared" ref="C46:C59" si="6">IF(B46=0,0,C3)</f>
        <v>#REF!</v>
      </c>
      <c r="D46" s="25"/>
      <c r="E46" s="19" t="e">
        <f>E44+B46</f>
        <v>#REF!</v>
      </c>
      <c r="F46" s="19" t="e">
        <f>F44+C46</f>
        <v>#REF!</v>
      </c>
    </row>
    <row r="47" spans="1:6">
      <c r="B47" s="19" t="e">
        <f t="shared" ref="B47:B59" si="7">IF($A$46&gt;D4,B4,0)</f>
        <v>#REF!</v>
      </c>
      <c r="C47" s="19" t="e">
        <f t="shared" si="6"/>
        <v>#REF!</v>
      </c>
      <c r="D47" s="25"/>
      <c r="E47" s="19" t="e">
        <f t="shared" ref="E47:F59" si="8">E46+B47</f>
        <v>#REF!</v>
      </c>
      <c r="F47" s="19" t="e">
        <f t="shared" si="8"/>
        <v>#REF!</v>
      </c>
    </row>
    <row r="48" spans="1:6">
      <c r="B48" s="19" t="e">
        <f t="shared" si="7"/>
        <v>#REF!</v>
      </c>
      <c r="C48" s="19" t="e">
        <f t="shared" si="6"/>
        <v>#REF!</v>
      </c>
      <c r="D48" s="25"/>
      <c r="E48" s="19" t="e">
        <f t="shared" si="8"/>
        <v>#REF!</v>
      </c>
      <c r="F48" s="19" t="e">
        <f t="shared" si="8"/>
        <v>#REF!</v>
      </c>
    </row>
    <row r="49" spans="1:6">
      <c r="B49" s="19" t="e">
        <f t="shared" si="7"/>
        <v>#REF!</v>
      </c>
      <c r="C49" s="19" t="e">
        <f t="shared" si="6"/>
        <v>#REF!</v>
      </c>
      <c r="D49" s="25"/>
      <c r="E49" s="19" t="e">
        <f t="shared" si="8"/>
        <v>#REF!</v>
      </c>
      <c r="F49" s="19" t="e">
        <f t="shared" si="8"/>
        <v>#REF!</v>
      </c>
    </row>
    <row r="50" spans="1:6">
      <c r="B50" s="19" t="e">
        <f t="shared" si="7"/>
        <v>#REF!</v>
      </c>
      <c r="C50" s="19" t="e">
        <f t="shared" si="6"/>
        <v>#REF!</v>
      </c>
      <c r="D50" s="25"/>
      <c r="E50" s="19" t="e">
        <f t="shared" si="8"/>
        <v>#REF!</v>
      </c>
      <c r="F50" s="19" t="e">
        <f t="shared" si="8"/>
        <v>#REF!</v>
      </c>
    </row>
    <row r="51" spans="1:6">
      <c r="B51" s="19" t="e">
        <f t="shared" si="7"/>
        <v>#REF!</v>
      </c>
      <c r="C51" s="19" t="e">
        <f t="shared" si="6"/>
        <v>#REF!</v>
      </c>
      <c r="D51" s="25"/>
      <c r="E51" s="19" t="e">
        <f t="shared" si="8"/>
        <v>#REF!</v>
      </c>
      <c r="F51" s="19" t="e">
        <f t="shared" si="8"/>
        <v>#REF!</v>
      </c>
    </row>
    <row r="52" spans="1:6">
      <c r="B52" s="19" t="e">
        <f t="shared" si="7"/>
        <v>#REF!</v>
      </c>
      <c r="C52" s="19" t="e">
        <f t="shared" si="6"/>
        <v>#REF!</v>
      </c>
      <c r="D52" s="25"/>
      <c r="E52" s="19" t="e">
        <f t="shared" si="8"/>
        <v>#REF!</v>
      </c>
      <c r="F52" s="19" t="e">
        <f t="shared" si="8"/>
        <v>#REF!</v>
      </c>
    </row>
    <row r="53" spans="1:6">
      <c r="B53" s="19" t="e">
        <f t="shared" si="7"/>
        <v>#REF!</v>
      </c>
      <c r="C53" s="19" t="e">
        <f t="shared" si="6"/>
        <v>#REF!</v>
      </c>
      <c r="D53" s="25"/>
      <c r="E53" s="19" t="e">
        <f t="shared" si="8"/>
        <v>#REF!</v>
      </c>
      <c r="F53" s="19" t="e">
        <f t="shared" si="8"/>
        <v>#REF!</v>
      </c>
    </row>
    <row r="54" spans="1:6">
      <c r="B54" s="19" t="e">
        <f t="shared" si="7"/>
        <v>#REF!</v>
      </c>
      <c r="C54" s="19" t="e">
        <f t="shared" si="6"/>
        <v>#REF!</v>
      </c>
      <c r="D54" s="25"/>
      <c r="E54" s="19" t="e">
        <f t="shared" si="8"/>
        <v>#REF!</v>
      </c>
      <c r="F54" s="19" t="e">
        <f t="shared" si="8"/>
        <v>#REF!</v>
      </c>
    </row>
    <row r="55" spans="1:6">
      <c r="B55" s="19" t="e">
        <f t="shared" si="7"/>
        <v>#REF!</v>
      </c>
      <c r="C55" s="19" t="e">
        <f t="shared" si="6"/>
        <v>#REF!</v>
      </c>
      <c r="D55" s="25"/>
      <c r="E55" s="19" t="e">
        <f t="shared" si="8"/>
        <v>#REF!</v>
      </c>
      <c r="F55" s="19" t="e">
        <f t="shared" si="8"/>
        <v>#REF!</v>
      </c>
    </row>
    <row r="56" spans="1:6">
      <c r="B56" s="19" t="e">
        <f t="shared" si="7"/>
        <v>#REF!</v>
      </c>
      <c r="C56" s="19" t="e">
        <f t="shared" si="6"/>
        <v>#REF!</v>
      </c>
      <c r="D56" s="25"/>
      <c r="E56" s="19" t="e">
        <f t="shared" si="8"/>
        <v>#REF!</v>
      </c>
      <c r="F56" s="19" t="e">
        <f t="shared" si="8"/>
        <v>#REF!</v>
      </c>
    </row>
    <row r="57" spans="1:6">
      <c r="B57" s="19" t="e">
        <f t="shared" si="7"/>
        <v>#REF!</v>
      </c>
      <c r="C57" s="19" t="e">
        <f t="shared" si="6"/>
        <v>#REF!</v>
      </c>
      <c r="D57" s="25"/>
      <c r="E57" s="19" t="e">
        <f t="shared" si="8"/>
        <v>#REF!</v>
      </c>
      <c r="F57" s="19" t="e">
        <f t="shared" si="8"/>
        <v>#REF!</v>
      </c>
    </row>
    <row r="58" spans="1:6">
      <c r="B58" s="19" t="e">
        <f t="shared" si="7"/>
        <v>#REF!</v>
      </c>
      <c r="C58" s="19" t="e">
        <f t="shared" si="6"/>
        <v>#REF!</v>
      </c>
      <c r="D58" s="25"/>
      <c r="E58" s="19" t="e">
        <f t="shared" si="8"/>
        <v>#REF!</v>
      </c>
      <c r="F58" s="19" t="e">
        <f t="shared" si="8"/>
        <v>#REF!</v>
      </c>
    </row>
    <row r="59" spans="1:6">
      <c r="A59" s="9"/>
      <c r="B59" s="22" t="e">
        <f t="shared" si="7"/>
        <v>#REF!</v>
      </c>
      <c r="C59" s="22" t="e">
        <f t="shared" si="6"/>
        <v>#REF!</v>
      </c>
      <c r="D59" s="26"/>
      <c r="E59" s="22" t="e">
        <f t="shared" si="8"/>
        <v>#REF!</v>
      </c>
      <c r="F59" s="22" t="e">
        <f t="shared" si="8"/>
        <v>#REF!</v>
      </c>
    </row>
    <row r="60" spans="1:6">
      <c r="A60" s="10" t="s">
        <v>75</v>
      </c>
      <c r="B60" s="29" t="e">
        <f>IF(A46&gt;D16,0,SUM(B46:B59))</f>
        <v>#REF!</v>
      </c>
      <c r="C60" s="29" t="e">
        <f>SUM(C46:C59)</f>
        <v>#REF!</v>
      </c>
    </row>
    <row r="61" spans="1:6">
      <c r="B61" s="5"/>
      <c r="C61" s="5"/>
    </row>
    <row r="62" spans="1:6">
      <c r="A62" s="4" t="s">
        <v>50</v>
      </c>
      <c r="B62" s="19" t="e">
        <f>IF(A46&gt;D16,0,A46-B60)</f>
        <v>#REF!</v>
      </c>
      <c r="C62" s="19" t="e">
        <f>B62*B63%</f>
        <v>#REF!</v>
      </c>
    </row>
    <row r="63" spans="1:6">
      <c r="A63" s="4" t="s">
        <v>76</v>
      </c>
      <c r="B63" s="17" t="e">
        <f>IF(A46&gt;D16,0,IF(A46&lt;D3+1,0,VLOOKUP(B60,D2:E16,2)))</f>
        <v>#REF!</v>
      </c>
    </row>
    <row r="64" spans="1:6" ht="4.5" customHeight="1"/>
    <row r="65" spans="1:6">
      <c r="A65" s="13" t="s">
        <v>3</v>
      </c>
      <c r="B65" s="34" t="e">
        <f>IF(A46&gt;D16,A46,SUM(B60:B62))</f>
        <v>#REF!</v>
      </c>
      <c r="C65" s="34" t="e">
        <f>IF(A46&gt;D16,A46*A17%,SUM(C60:C62))</f>
        <v>#REF!</v>
      </c>
      <c r="D65" s="13" t="e">
        <f>ROUND(C65*100/B65,4)</f>
        <v>#REF!</v>
      </c>
      <c r="E65" s="13"/>
      <c r="F65" s="13"/>
    </row>
  </sheetData>
  <phoneticPr fontId="9" type="noConversion"/>
  <pageMargins left="0.71" right="0.69" top="0.8" bottom="0.85" header="0.28999999999999998" footer="0.4921259845"/>
  <pageSetup paperSize="9" scale="99" orientation="portrait" r:id="rId1"/>
  <headerFooter alignWithMargins="0">
    <oddHeader>&amp;LSchweizerischer Bauernverband
Laurstrasse 10   5200 Brugg&amp;CTelefon 056 462 51 11
info@sbv-treuhand.ch&amp;R&amp;G</oddHeader>
    <oddFooter>&amp;L&amp;D / &amp;F / Martin Würsch&amp;R&amp;P / &amp;N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/>
  <dimension ref="A1:F56"/>
  <sheetViews>
    <sheetView zoomScale="115" zoomScaleNormal="115" workbookViewId="0">
      <selection activeCell="H60" sqref="H60"/>
    </sheetView>
  </sheetViews>
  <sheetFormatPr baseColWidth="10" defaultRowHeight="12.75"/>
  <cols>
    <col min="1" max="16384" width="11.42578125" style="4"/>
  </cols>
  <sheetData>
    <row r="1" spans="1:6">
      <c r="A1" s="2" t="s">
        <v>4</v>
      </c>
      <c r="B1" s="3" t="s">
        <v>69</v>
      </c>
      <c r="C1" s="3" t="s">
        <v>70</v>
      </c>
      <c r="D1" s="3" t="s">
        <v>71</v>
      </c>
      <c r="E1" s="3" t="s">
        <v>4</v>
      </c>
      <c r="F1" s="3" t="s">
        <v>72</v>
      </c>
    </row>
    <row r="2" spans="1:6">
      <c r="A2" s="4">
        <f>'Tarif DB A'!A2</f>
        <v>0</v>
      </c>
      <c r="B2" s="5"/>
      <c r="C2" s="5"/>
      <c r="D2" s="5">
        <f>'Tarif DB A'!D2</f>
        <v>0</v>
      </c>
      <c r="E2" s="6">
        <v>0</v>
      </c>
      <c r="F2" s="18"/>
    </row>
    <row r="3" spans="1:6">
      <c r="A3" s="6">
        <f>'Tarif DB A'!A3</f>
        <v>0</v>
      </c>
      <c r="B3" s="19">
        <f t="shared" ref="B3:B13" si="0">D3-D2</f>
        <v>14500</v>
      </c>
      <c r="C3" s="20">
        <f>MROUND(B3*A3%,5)</f>
        <v>0</v>
      </c>
      <c r="D3" s="19">
        <f>'Tarif DB A'!D3</f>
        <v>14500</v>
      </c>
      <c r="E3" s="6">
        <v>0.77</v>
      </c>
      <c r="F3" s="21">
        <f t="shared" ref="F3:F13" si="1">F2+C3</f>
        <v>0</v>
      </c>
    </row>
    <row r="4" spans="1:6">
      <c r="A4" s="6">
        <f>'Tarif DB A'!A4</f>
        <v>0.77</v>
      </c>
      <c r="B4" s="19">
        <f t="shared" si="0"/>
        <v>17100</v>
      </c>
      <c r="C4" s="20">
        <f t="shared" ref="C4:C13" si="2">MROUND(B4*A4%,0.05)</f>
        <v>131.65</v>
      </c>
      <c r="D4" s="19">
        <f>'Tarif DB A'!D4</f>
        <v>31600</v>
      </c>
      <c r="E4" s="6">
        <v>0.88</v>
      </c>
      <c r="F4" s="21">
        <f t="shared" si="1"/>
        <v>131.65</v>
      </c>
    </row>
    <row r="5" spans="1:6">
      <c r="A5" s="6">
        <f>'Tarif DB A'!A5</f>
        <v>0.88</v>
      </c>
      <c r="B5" s="19">
        <f t="shared" si="0"/>
        <v>9800</v>
      </c>
      <c r="C5" s="20">
        <f t="shared" si="2"/>
        <v>86.25</v>
      </c>
      <c r="D5" s="19">
        <f>'Tarif DB A'!D5</f>
        <v>41400</v>
      </c>
      <c r="E5" s="6">
        <v>2.64</v>
      </c>
      <c r="F5" s="21">
        <f t="shared" si="1"/>
        <v>217.9</v>
      </c>
    </row>
    <row r="6" spans="1:6">
      <c r="A6" s="6">
        <f>'Tarif DB A'!A6</f>
        <v>2.64</v>
      </c>
      <c r="B6" s="19">
        <f t="shared" si="0"/>
        <v>13800</v>
      </c>
      <c r="C6" s="20">
        <f t="shared" si="2"/>
        <v>364.3</v>
      </c>
      <c r="D6" s="19">
        <f>'Tarif DB A'!D6</f>
        <v>55200</v>
      </c>
      <c r="E6" s="6">
        <v>2.97</v>
      </c>
      <c r="F6" s="21">
        <f t="shared" si="1"/>
        <v>582.20000000000005</v>
      </c>
    </row>
    <row r="7" spans="1:6">
      <c r="A7" s="6">
        <f>'Tarif DB A'!A7</f>
        <v>2.97</v>
      </c>
      <c r="B7" s="19">
        <f t="shared" si="0"/>
        <v>17300</v>
      </c>
      <c r="C7" s="20">
        <f t="shared" si="2"/>
        <v>513.80000000000007</v>
      </c>
      <c r="D7" s="19">
        <f>'Tarif DB A'!D7</f>
        <v>72500</v>
      </c>
      <c r="E7" s="6">
        <v>5.94</v>
      </c>
      <c r="F7" s="21">
        <f t="shared" si="1"/>
        <v>1096</v>
      </c>
    </row>
    <row r="8" spans="1:6">
      <c r="A8" s="6">
        <f>'Tarif DB A'!A8</f>
        <v>5.94</v>
      </c>
      <c r="B8" s="19">
        <f t="shared" si="0"/>
        <v>5600</v>
      </c>
      <c r="C8" s="20">
        <f t="shared" si="2"/>
        <v>332.65000000000003</v>
      </c>
      <c r="D8" s="19">
        <f>'Tarif DB A'!D8</f>
        <v>78100</v>
      </c>
      <c r="E8" s="6">
        <v>6.6</v>
      </c>
      <c r="F8" s="21">
        <f t="shared" si="1"/>
        <v>1428.65</v>
      </c>
    </row>
    <row r="9" spans="1:6">
      <c r="A9" s="6">
        <f>'Tarif DB A'!A9</f>
        <v>6.6</v>
      </c>
      <c r="B9" s="19">
        <f t="shared" si="0"/>
        <v>25500</v>
      </c>
      <c r="C9" s="20">
        <f t="shared" si="2"/>
        <v>1683</v>
      </c>
      <c r="D9" s="19">
        <f>'Tarif DB A'!D9</f>
        <v>103600</v>
      </c>
      <c r="E9" s="6">
        <v>8.8000000000000007</v>
      </c>
      <c r="F9" s="21">
        <f t="shared" si="1"/>
        <v>3111.65</v>
      </c>
    </row>
    <row r="10" spans="1:6">
      <c r="A10" s="6">
        <f>'Tarif DB A'!A10</f>
        <v>8.8000000000000007</v>
      </c>
      <c r="B10" s="19">
        <f t="shared" si="0"/>
        <v>31000</v>
      </c>
      <c r="C10" s="20">
        <f t="shared" si="2"/>
        <v>2728</v>
      </c>
      <c r="D10" s="19">
        <f>'Tarif DB A'!D10</f>
        <v>134600</v>
      </c>
      <c r="E10" s="6">
        <v>11</v>
      </c>
      <c r="F10" s="21">
        <f t="shared" si="1"/>
        <v>5839.65</v>
      </c>
    </row>
    <row r="11" spans="1:6">
      <c r="A11" s="6">
        <f>'Tarif DB A'!A11</f>
        <v>11</v>
      </c>
      <c r="B11" s="19">
        <f t="shared" si="0"/>
        <v>41400</v>
      </c>
      <c r="C11" s="20">
        <f t="shared" si="2"/>
        <v>4554</v>
      </c>
      <c r="D11" s="19">
        <f>'Tarif DB A'!D11</f>
        <v>176000</v>
      </c>
      <c r="E11" s="6">
        <v>13.2</v>
      </c>
      <c r="F11" s="21">
        <f t="shared" si="1"/>
        <v>10393.65</v>
      </c>
    </row>
    <row r="12" spans="1:6">
      <c r="A12" s="6">
        <f>'Tarif DB A'!A12</f>
        <v>13.2</v>
      </c>
      <c r="B12" s="19">
        <f t="shared" si="0"/>
        <v>579200</v>
      </c>
      <c r="C12" s="20">
        <f t="shared" si="2"/>
        <v>76454.400000000009</v>
      </c>
      <c r="D12" s="19">
        <f>'Tarif DB A'!D12</f>
        <v>755200</v>
      </c>
      <c r="E12" s="6">
        <v>11.5</v>
      </c>
      <c r="F12" s="21">
        <f t="shared" si="1"/>
        <v>86848.05</v>
      </c>
    </row>
    <row r="13" spans="1:6">
      <c r="A13" s="6">
        <f>'Tarif DB A'!A13</f>
        <v>11.5</v>
      </c>
      <c r="B13" s="19">
        <f t="shared" si="0"/>
        <v>140700</v>
      </c>
      <c r="C13" s="20">
        <f t="shared" si="2"/>
        <v>16180.5</v>
      </c>
      <c r="D13" s="19">
        <f>'Tarif DB A'!D13</f>
        <v>895900</v>
      </c>
      <c r="F13" s="21">
        <f t="shared" si="1"/>
        <v>103028.55</v>
      </c>
    </row>
    <row r="14" spans="1:6">
      <c r="A14" s="7">
        <f>'Tarif DB A'!A14</f>
        <v>11.5</v>
      </c>
      <c r="B14" s="8" t="s">
        <v>73</v>
      </c>
      <c r="C14" s="8"/>
      <c r="D14" s="22">
        <f>'Tarif DB A'!D14</f>
        <v>895900</v>
      </c>
      <c r="E14" s="9"/>
      <c r="F14" s="23"/>
    </row>
    <row r="15" spans="1:6">
      <c r="B15" s="5"/>
      <c r="C15" s="5"/>
      <c r="D15" s="5"/>
    </row>
    <row r="16" spans="1:6">
      <c r="A16" s="10" t="s">
        <v>74</v>
      </c>
      <c r="B16" s="5"/>
      <c r="C16" s="5"/>
      <c r="D16" s="5"/>
    </row>
    <row r="17" spans="1:6">
      <c r="A17" s="11" t="s">
        <v>22</v>
      </c>
      <c r="B17" s="5"/>
      <c r="C17" s="5"/>
      <c r="D17" s="5"/>
    </row>
    <row r="18" spans="1:6">
      <c r="A18" s="19" t="e">
        <f>#REF!</f>
        <v>#REF!</v>
      </c>
      <c r="B18" s="19" t="e">
        <f t="shared" ref="B18:B28" si="3">IF($A$18&gt;D3,B3,0)</f>
        <v>#REF!</v>
      </c>
      <c r="C18" s="24" t="e">
        <f t="shared" ref="C18:C28" si="4">IF(B18=0,0,C3)</f>
        <v>#REF!</v>
      </c>
      <c r="D18" s="5"/>
    </row>
    <row r="19" spans="1:6">
      <c r="A19" s="25"/>
      <c r="B19" s="19" t="e">
        <f t="shared" si="3"/>
        <v>#REF!</v>
      </c>
      <c r="C19" s="24" t="e">
        <f t="shared" si="4"/>
        <v>#REF!</v>
      </c>
      <c r="D19" s="5"/>
    </row>
    <row r="20" spans="1:6">
      <c r="A20" s="25"/>
      <c r="B20" s="19" t="e">
        <f t="shared" si="3"/>
        <v>#REF!</v>
      </c>
      <c r="C20" s="24" t="e">
        <f t="shared" si="4"/>
        <v>#REF!</v>
      </c>
      <c r="D20" s="5"/>
    </row>
    <row r="21" spans="1:6">
      <c r="A21" s="25"/>
      <c r="B21" s="19" t="e">
        <f t="shared" si="3"/>
        <v>#REF!</v>
      </c>
      <c r="C21" s="24" t="e">
        <f t="shared" si="4"/>
        <v>#REF!</v>
      </c>
      <c r="D21" s="5"/>
    </row>
    <row r="22" spans="1:6">
      <c r="A22" s="25"/>
      <c r="B22" s="19" t="e">
        <f t="shared" si="3"/>
        <v>#REF!</v>
      </c>
      <c r="C22" s="24" t="e">
        <f t="shared" si="4"/>
        <v>#REF!</v>
      </c>
      <c r="D22" s="5"/>
    </row>
    <row r="23" spans="1:6">
      <c r="A23" s="25"/>
      <c r="B23" s="19" t="e">
        <f t="shared" si="3"/>
        <v>#REF!</v>
      </c>
      <c r="C23" s="24" t="e">
        <f t="shared" si="4"/>
        <v>#REF!</v>
      </c>
      <c r="D23" s="5"/>
    </row>
    <row r="24" spans="1:6">
      <c r="A24" s="25"/>
      <c r="B24" s="19" t="e">
        <f t="shared" si="3"/>
        <v>#REF!</v>
      </c>
      <c r="C24" s="24" t="e">
        <f t="shared" si="4"/>
        <v>#REF!</v>
      </c>
      <c r="D24" s="5"/>
    </row>
    <row r="25" spans="1:6">
      <c r="A25" s="25"/>
      <c r="B25" s="19" t="e">
        <f t="shared" si="3"/>
        <v>#REF!</v>
      </c>
      <c r="C25" s="24" t="e">
        <f t="shared" si="4"/>
        <v>#REF!</v>
      </c>
      <c r="D25" s="5"/>
    </row>
    <row r="26" spans="1:6">
      <c r="A26" s="25"/>
      <c r="B26" s="19" t="e">
        <f t="shared" si="3"/>
        <v>#REF!</v>
      </c>
      <c r="C26" s="24" t="e">
        <f t="shared" si="4"/>
        <v>#REF!</v>
      </c>
      <c r="D26" s="5"/>
    </row>
    <row r="27" spans="1:6">
      <c r="A27" s="25"/>
      <c r="B27" s="19" t="e">
        <f t="shared" si="3"/>
        <v>#REF!</v>
      </c>
      <c r="C27" s="24" t="e">
        <f t="shared" si="4"/>
        <v>#REF!</v>
      </c>
      <c r="D27" s="5"/>
    </row>
    <row r="28" spans="1:6">
      <c r="A28" s="26"/>
      <c r="B28" s="22" t="e">
        <f t="shared" si="3"/>
        <v>#REF!</v>
      </c>
      <c r="C28" s="27" t="e">
        <f t="shared" si="4"/>
        <v>#REF!</v>
      </c>
      <c r="D28" s="8"/>
      <c r="E28" s="9"/>
      <c r="F28" s="9"/>
    </row>
    <row r="29" spans="1:6">
      <c r="A29" s="28" t="s">
        <v>75</v>
      </c>
      <c r="B29" s="29" t="e">
        <f>IF(A18&gt;D13,0,SUM(B18:B28))</f>
        <v>#REF!</v>
      </c>
      <c r="C29" s="30" t="e">
        <f>SUM(C18:C28)</f>
        <v>#REF!</v>
      </c>
      <c r="D29" s="12"/>
      <c r="E29" s="10"/>
      <c r="F29" s="10"/>
    </row>
    <row r="30" spans="1:6">
      <c r="B30" s="5"/>
      <c r="C30" s="5"/>
      <c r="D30" s="5"/>
    </row>
    <row r="31" spans="1:6">
      <c r="A31" s="4" t="s">
        <v>50</v>
      </c>
      <c r="B31" s="19" t="e">
        <f>IF(A18&gt;D13,0,A18-B29)</f>
        <v>#REF!</v>
      </c>
      <c r="C31" s="24" t="e">
        <f>B31*B32%</f>
        <v>#REF!</v>
      </c>
      <c r="D31" s="5"/>
    </row>
    <row r="32" spans="1:6">
      <c r="A32" s="4" t="s">
        <v>76</v>
      </c>
      <c r="B32" s="4" t="e">
        <f>IF(A18&gt;D13,0,IF(A18&lt;D3+1,0,VLOOKUP(B29,D2:E13,2)))</f>
        <v>#REF!</v>
      </c>
      <c r="C32" s="31"/>
    </row>
    <row r="33" spans="1:6" ht="6" customHeight="1"/>
    <row r="34" spans="1:6">
      <c r="A34" s="13" t="s">
        <v>3</v>
      </c>
      <c r="B34" s="32" t="e">
        <f>IF(A18&gt;D13,A18,SUM(B29:B31))</f>
        <v>#REF!</v>
      </c>
      <c r="C34" s="32" t="e">
        <f>IF(A18&gt;D13,A18*A14%,SUM(C29:C31))</f>
        <v>#REF!</v>
      </c>
      <c r="D34" s="33" t="e">
        <f>ROUND(C34*100/B34,4)</f>
        <v>#REF!</v>
      </c>
      <c r="E34" s="9"/>
      <c r="F34" s="9"/>
    </row>
    <row r="38" spans="1:6">
      <c r="A38" s="10" t="s">
        <v>77</v>
      </c>
    </row>
    <row r="39" spans="1:6">
      <c r="A39" s="11" t="s">
        <v>22</v>
      </c>
    </row>
    <row r="40" spans="1:6">
      <c r="A40" s="19" t="e">
        <f>#REF!</f>
        <v>#REF!</v>
      </c>
      <c r="B40" s="19" t="e">
        <f t="shared" ref="B40:B50" si="5">IF($A$40&gt;D3,B3,0)</f>
        <v>#REF!</v>
      </c>
      <c r="C40" s="19" t="e">
        <f t="shared" ref="C40:C50" si="6">IF(B40=0,0,C3)</f>
        <v>#REF!</v>
      </c>
    </row>
    <row r="41" spans="1:6">
      <c r="A41" s="25"/>
      <c r="B41" s="19" t="e">
        <f t="shared" si="5"/>
        <v>#REF!</v>
      </c>
      <c r="C41" s="19" t="e">
        <f t="shared" si="6"/>
        <v>#REF!</v>
      </c>
    </row>
    <row r="42" spans="1:6">
      <c r="A42" s="25"/>
      <c r="B42" s="19" t="e">
        <f t="shared" si="5"/>
        <v>#REF!</v>
      </c>
      <c r="C42" s="19" t="e">
        <f t="shared" si="6"/>
        <v>#REF!</v>
      </c>
    </row>
    <row r="43" spans="1:6">
      <c r="A43" s="25"/>
      <c r="B43" s="19" t="e">
        <f t="shared" si="5"/>
        <v>#REF!</v>
      </c>
      <c r="C43" s="19" t="e">
        <f t="shared" si="6"/>
        <v>#REF!</v>
      </c>
    </row>
    <row r="44" spans="1:6">
      <c r="A44" s="25"/>
      <c r="B44" s="19" t="e">
        <f t="shared" si="5"/>
        <v>#REF!</v>
      </c>
      <c r="C44" s="19" t="e">
        <f t="shared" si="6"/>
        <v>#REF!</v>
      </c>
    </row>
    <row r="45" spans="1:6">
      <c r="A45" s="25"/>
      <c r="B45" s="19" t="e">
        <f t="shared" si="5"/>
        <v>#REF!</v>
      </c>
      <c r="C45" s="19" t="e">
        <f t="shared" si="6"/>
        <v>#REF!</v>
      </c>
    </row>
    <row r="46" spans="1:6">
      <c r="A46" s="25"/>
      <c r="B46" s="19" t="e">
        <f t="shared" si="5"/>
        <v>#REF!</v>
      </c>
      <c r="C46" s="19" t="e">
        <f t="shared" si="6"/>
        <v>#REF!</v>
      </c>
    </row>
    <row r="47" spans="1:6">
      <c r="A47" s="25"/>
      <c r="B47" s="19" t="e">
        <f t="shared" si="5"/>
        <v>#REF!</v>
      </c>
      <c r="C47" s="19" t="e">
        <f t="shared" si="6"/>
        <v>#REF!</v>
      </c>
    </row>
    <row r="48" spans="1:6">
      <c r="A48" s="25"/>
      <c r="B48" s="19" t="e">
        <f t="shared" si="5"/>
        <v>#REF!</v>
      </c>
      <c r="C48" s="19" t="e">
        <f t="shared" si="6"/>
        <v>#REF!</v>
      </c>
    </row>
    <row r="49" spans="1:6">
      <c r="A49" s="25"/>
      <c r="B49" s="19" t="e">
        <f t="shared" si="5"/>
        <v>#REF!</v>
      </c>
      <c r="C49" s="19" t="e">
        <f t="shared" si="6"/>
        <v>#REF!</v>
      </c>
    </row>
    <row r="50" spans="1:6">
      <c r="A50" s="26"/>
      <c r="B50" s="22" t="e">
        <f t="shared" si="5"/>
        <v>#REF!</v>
      </c>
      <c r="C50" s="22" t="e">
        <f t="shared" si="6"/>
        <v>#REF!</v>
      </c>
      <c r="D50" s="9"/>
      <c r="E50" s="9"/>
      <c r="F50" s="9"/>
    </row>
    <row r="51" spans="1:6">
      <c r="A51" s="28" t="s">
        <v>75</v>
      </c>
      <c r="B51" s="29" t="e">
        <f>IF(A40&gt;D13,0,SUM(B40:B50))</f>
        <v>#REF!</v>
      </c>
      <c r="C51" s="29" t="e">
        <f>SUM(C40:C50)</f>
        <v>#REF!</v>
      </c>
      <c r="D51" s="10"/>
      <c r="E51" s="10"/>
      <c r="F51" s="10"/>
    </row>
    <row r="53" spans="1:6">
      <c r="A53" s="25" t="s">
        <v>50</v>
      </c>
      <c r="B53" s="19" t="e">
        <f>IF(A40&gt;D130,A40-B51)</f>
        <v>#REF!</v>
      </c>
      <c r="C53" s="19" t="e">
        <f>B53*B54%</f>
        <v>#REF!</v>
      </c>
    </row>
    <row r="54" spans="1:6">
      <c r="A54" s="4" t="s">
        <v>76</v>
      </c>
      <c r="B54" s="14" t="e">
        <f>IF(A40&gt;D13,0,IF(A40&lt;D3+1,0,VLOOKUP(B51,D2:E13,2)))</f>
        <v>#REF!</v>
      </c>
    </row>
    <row r="55" spans="1:6" ht="5.25" customHeight="1"/>
    <row r="56" spans="1:6">
      <c r="A56" s="32" t="s">
        <v>3</v>
      </c>
      <c r="B56" s="34" t="e">
        <f>IF(A40&gt;D13,A40,SUM(B51:B53))</f>
        <v>#REF!</v>
      </c>
      <c r="C56" s="35" t="e">
        <f>IF(A40&gt;D13,A40*A14%,SUM(C51:C53))</f>
        <v>#REF!</v>
      </c>
      <c r="D56" s="33" t="e">
        <f>ROUND(C56*100/B56,4)</f>
        <v>#REF!</v>
      </c>
      <c r="E56" s="13"/>
      <c r="F56" s="13"/>
    </row>
  </sheetData>
  <phoneticPr fontId="9" type="noConversion"/>
  <pageMargins left="0.71" right="0.69" top="0.8" bottom="0.85" header="0.28999999999999998" footer="0.4921259845"/>
  <pageSetup paperSize="9" scale="99" orientation="portrait" r:id="rId1"/>
  <headerFooter alignWithMargins="0">
    <oddHeader>&amp;LSchweizerischer Bauernverband
Laurstrasse 10   5200 Brugg&amp;CTelefon 056 462 51 11
info@sbv-treuhand.ch&amp;R&amp;G</oddHeader>
    <oddFooter>&amp;L&amp;D / &amp;F / Martin Würsch&amp;R&amp;P / &amp;N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/>
  <dimension ref="A1:F65"/>
  <sheetViews>
    <sheetView topLeftCell="A11" zoomScaleNormal="100" workbookViewId="0">
      <selection activeCell="H60" sqref="H60"/>
    </sheetView>
  </sheetViews>
  <sheetFormatPr baseColWidth="10" defaultRowHeight="12.75"/>
  <cols>
    <col min="1" max="16384" width="11.42578125" style="4"/>
  </cols>
  <sheetData>
    <row r="1" spans="1:6">
      <c r="A1" s="2" t="s">
        <v>4</v>
      </c>
      <c r="B1" s="3" t="s">
        <v>78</v>
      </c>
      <c r="C1" s="3" t="s">
        <v>79</v>
      </c>
      <c r="D1" s="3" t="s">
        <v>71</v>
      </c>
      <c r="E1" s="3" t="s">
        <v>4</v>
      </c>
      <c r="F1" s="3" t="s">
        <v>72</v>
      </c>
    </row>
    <row r="2" spans="1:6">
      <c r="A2" s="4">
        <f>'Tarif DB V'!A2</f>
        <v>0</v>
      </c>
      <c r="D2" s="4">
        <f>'Tarif DB V'!D2</f>
        <v>0</v>
      </c>
      <c r="E2" s="4">
        <v>0</v>
      </c>
      <c r="F2" s="19"/>
    </row>
    <row r="3" spans="1:6">
      <c r="A3" s="17">
        <f>'Tarif DB V'!A3</f>
        <v>0</v>
      </c>
      <c r="B3" s="19">
        <f t="shared" ref="B3:B16" si="0">D3-D2</f>
        <v>28300</v>
      </c>
      <c r="C3" s="19">
        <f t="shared" ref="C3:C16" si="1">B3*A3%</f>
        <v>0</v>
      </c>
      <c r="D3" s="19">
        <f>'Tarif DB V'!D3</f>
        <v>28300</v>
      </c>
      <c r="E3" s="4">
        <v>1</v>
      </c>
      <c r="F3" s="19">
        <f t="shared" ref="F3:F15" si="2">F2+C3</f>
        <v>0</v>
      </c>
    </row>
    <row r="4" spans="1:6">
      <c r="A4" s="17">
        <f>'Tarif DB V'!A4</f>
        <v>1</v>
      </c>
      <c r="B4" s="19">
        <f t="shared" si="0"/>
        <v>22600</v>
      </c>
      <c r="C4" s="19">
        <f t="shared" si="1"/>
        <v>226</v>
      </c>
      <c r="D4" s="19">
        <f>'Tarif DB V'!D4</f>
        <v>50900</v>
      </c>
      <c r="E4" s="4">
        <v>2</v>
      </c>
      <c r="F4" s="19">
        <f t="shared" si="2"/>
        <v>226</v>
      </c>
    </row>
    <row r="5" spans="1:6">
      <c r="A5" s="17">
        <f>'Tarif DB V'!A5</f>
        <v>2</v>
      </c>
      <c r="B5" s="19">
        <f t="shared" si="0"/>
        <v>7500</v>
      </c>
      <c r="C5" s="19">
        <f t="shared" si="1"/>
        <v>150</v>
      </c>
      <c r="D5" s="19">
        <f>'Tarif DB V'!D5</f>
        <v>58400</v>
      </c>
      <c r="E5" s="4">
        <v>3</v>
      </c>
      <c r="F5" s="19">
        <f t="shared" si="2"/>
        <v>376</v>
      </c>
    </row>
    <row r="6" spans="1:6">
      <c r="A6" s="17">
        <f>'Tarif DB V'!A6</f>
        <v>3</v>
      </c>
      <c r="B6" s="19">
        <f t="shared" si="0"/>
        <v>16900</v>
      </c>
      <c r="C6" s="19">
        <f t="shared" si="1"/>
        <v>507</v>
      </c>
      <c r="D6" s="19">
        <f>'Tarif DB V'!D6</f>
        <v>75300</v>
      </c>
      <c r="E6" s="4">
        <v>4</v>
      </c>
      <c r="F6" s="19">
        <f t="shared" si="2"/>
        <v>883</v>
      </c>
    </row>
    <row r="7" spans="1:6">
      <c r="A7" s="17">
        <f>'Tarif DB V'!A7</f>
        <v>4</v>
      </c>
      <c r="B7" s="19">
        <f t="shared" si="0"/>
        <v>15000</v>
      </c>
      <c r="C7" s="19">
        <f t="shared" si="1"/>
        <v>600</v>
      </c>
      <c r="D7" s="19">
        <f>'Tarif DB V'!D7</f>
        <v>90300</v>
      </c>
      <c r="E7" s="4">
        <v>5</v>
      </c>
      <c r="F7" s="19">
        <f t="shared" si="2"/>
        <v>1483</v>
      </c>
    </row>
    <row r="8" spans="1:6">
      <c r="A8" s="17">
        <f>'Tarif DB V'!A8</f>
        <v>5</v>
      </c>
      <c r="B8" s="19">
        <f t="shared" si="0"/>
        <v>13100</v>
      </c>
      <c r="C8" s="19">
        <f t="shared" si="1"/>
        <v>655</v>
      </c>
      <c r="D8" s="19">
        <f>'Tarif DB V'!D8</f>
        <v>103400</v>
      </c>
      <c r="E8" s="4">
        <v>6</v>
      </c>
      <c r="F8" s="19">
        <f t="shared" si="2"/>
        <v>2138</v>
      </c>
    </row>
    <row r="9" spans="1:6">
      <c r="A9" s="17">
        <f>'Tarif DB V'!A9</f>
        <v>6</v>
      </c>
      <c r="B9" s="19">
        <f t="shared" si="0"/>
        <v>11300</v>
      </c>
      <c r="C9" s="19">
        <f t="shared" si="1"/>
        <v>678</v>
      </c>
      <c r="D9" s="19">
        <f>'Tarif DB V'!D9</f>
        <v>114700</v>
      </c>
      <c r="E9" s="4">
        <v>7</v>
      </c>
      <c r="F9" s="19">
        <f t="shared" si="2"/>
        <v>2816</v>
      </c>
    </row>
    <row r="10" spans="1:6">
      <c r="A10" s="17">
        <f>'Tarif DB V'!A10</f>
        <v>7</v>
      </c>
      <c r="B10" s="19">
        <f t="shared" si="0"/>
        <v>9500</v>
      </c>
      <c r="C10" s="19">
        <f t="shared" si="1"/>
        <v>665.00000000000011</v>
      </c>
      <c r="D10" s="19">
        <f>'Tarif DB V'!D10</f>
        <v>124200</v>
      </c>
      <c r="E10" s="4">
        <v>8</v>
      </c>
      <c r="F10" s="19">
        <f t="shared" si="2"/>
        <v>3481</v>
      </c>
    </row>
    <row r="11" spans="1:6">
      <c r="A11" s="17">
        <f>'Tarif DB V'!A11</f>
        <v>8</v>
      </c>
      <c r="B11" s="19">
        <f t="shared" si="0"/>
        <v>7500</v>
      </c>
      <c r="C11" s="19">
        <f t="shared" si="1"/>
        <v>600</v>
      </c>
      <c r="D11" s="19">
        <f>'Tarif DB V'!D11</f>
        <v>131700</v>
      </c>
      <c r="E11" s="4">
        <v>9</v>
      </c>
      <c r="F11" s="19">
        <f t="shared" si="2"/>
        <v>4081</v>
      </c>
    </row>
    <row r="12" spans="1:6">
      <c r="A12" s="17">
        <f>'Tarif DB V'!A12</f>
        <v>9</v>
      </c>
      <c r="B12" s="19">
        <f t="shared" si="0"/>
        <v>5600</v>
      </c>
      <c r="C12" s="19">
        <f t="shared" si="1"/>
        <v>504</v>
      </c>
      <c r="D12" s="19">
        <f>'Tarif DB V'!D12</f>
        <v>137300</v>
      </c>
      <c r="E12" s="4">
        <v>10</v>
      </c>
      <c r="F12" s="19">
        <f t="shared" si="2"/>
        <v>4585</v>
      </c>
    </row>
    <row r="13" spans="1:6">
      <c r="A13" s="17">
        <f>'Tarif DB V'!A13</f>
        <v>10</v>
      </c>
      <c r="B13" s="19">
        <f t="shared" si="0"/>
        <v>3900</v>
      </c>
      <c r="C13" s="19">
        <f t="shared" si="1"/>
        <v>390</v>
      </c>
      <c r="D13" s="19">
        <f>'Tarif DB V'!D13</f>
        <v>141200</v>
      </c>
      <c r="E13" s="4">
        <v>11</v>
      </c>
      <c r="F13" s="19">
        <f t="shared" si="2"/>
        <v>4975</v>
      </c>
    </row>
    <row r="14" spans="1:6">
      <c r="A14" s="17">
        <f>'Tarif DB V'!A14</f>
        <v>11</v>
      </c>
      <c r="B14" s="19">
        <f t="shared" si="0"/>
        <v>1900</v>
      </c>
      <c r="C14" s="19">
        <f t="shared" si="1"/>
        <v>209</v>
      </c>
      <c r="D14" s="19">
        <f>'Tarif DB V'!D14</f>
        <v>143100</v>
      </c>
      <c r="E14" s="4">
        <v>12</v>
      </c>
      <c r="F14" s="19">
        <f t="shared" si="2"/>
        <v>5184</v>
      </c>
    </row>
    <row r="15" spans="1:6">
      <c r="A15" s="17">
        <f>'Tarif DB V'!A15</f>
        <v>12</v>
      </c>
      <c r="B15" s="19">
        <f t="shared" si="0"/>
        <v>1900</v>
      </c>
      <c r="C15" s="19">
        <f t="shared" si="1"/>
        <v>228</v>
      </c>
      <c r="D15" s="19">
        <f>'Tarif DB V'!D15</f>
        <v>145000</v>
      </c>
      <c r="E15" s="4">
        <v>13</v>
      </c>
      <c r="F15" s="19">
        <f t="shared" si="2"/>
        <v>5412</v>
      </c>
    </row>
    <row r="16" spans="1:6">
      <c r="A16" s="17">
        <f>'Tarif DB V'!A16</f>
        <v>13</v>
      </c>
      <c r="B16" s="19">
        <f t="shared" si="0"/>
        <v>750800</v>
      </c>
      <c r="C16" s="19">
        <f t="shared" si="1"/>
        <v>97604</v>
      </c>
      <c r="D16" s="19">
        <f>'Tarif DB V'!D16</f>
        <v>895800</v>
      </c>
      <c r="F16" s="19"/>
    </row>
    <row r="17" spans="1:6">
      <c r="A17" s="36">
        <f>'Tarif DB V'!A17</f>
        <v>11.5</v>
      </c>
      <c r="B17" s="22" t="s">
        <v>73</v>
      </c>
      <c r="C17" s="26"/>
      <c r="D17" s="22">
        <f>'Tarif DB V'!D17</f>
        <v>895800</v>
      </c>
      <c r="E17" s="9"/>
      <c r="F17" s="22"/>
    </row>
    <row r="18" spans="1:6">
      <c r="B18" s="5"/>
    </row>
    <row r="19" spans="1:6">
      <c r="A19" s="10" t="s">
        <v>74</v>
      </c>
      <c r="B19" s="5"/>
    </row>
    <row r="20" spans="1:6">
      <c r="A20" s="15" t="s">
        <v>22</v>
      </c>
      <c r="B20" s="5"/>
    </row>
    <row r="21" spans="1:6">
      <c r="A21" s="16" t="e">
        <f>#REF!</f>
        <v>#REF!</v>
      </c>
      <c r="B21" s="19" t="e">
        <f t="shared" ref="B21:B34" si="3">IF($A$21&gt;D3,B3,0)</f>
        <v>#REF!</v>
      </c>
      <c r="C21" s="19" t="e">
        <f t="shared" ref="C21:C34" si="4">IF(B21=0,0,C3)</f>
        <v>#REF!</v>
      </c>
      <c r="E21" s="19" t="e">
        <f t="shared" ref="E21:F34" si="5">E20+B21</f>
        <v>#REF!</v>
      </c>
      <c r="F21" s="19" t="e">
        <f t="shared" si="5"/>
        <v>#REF!</v>
      </c>
    </row>
    <row r="22" spans="1:6">
      <c r="B22" s="19" t="e">
        <f t="shared" si="3"/>
        <v>#REF!</v>
      </c>
      <c r="C22" s="19" t="e">
        <f t="shared" si="4"/>
        <v>#REF!</v>
      </c>
      <c r="E22" s="19" t="e">
        <f t="shared" si="5"/>
        <v>#REF!</v>
      </c>
      <c r="F22" s="19" t="e">
        <f t="shared" si="5"/>
        <v>#REF!</v>
      </c>
    </row>
    <row r="23" spans="1:6">
      <c r="B23" s="19" t="e">
        <f t="shared" si="3"/>
        <v>#REF!</v>
      </c>
      <c r="C23" s="19" t="e">
        <f t="shared" si="4"/>
        <v>#REF!</v>
      </c>
      <c r="E23" s="19" t="e">
        <f t="shared" si="5"/>
        <v>#REF!</v>
      </c>
      <c r="F23" s="19" t="e">
        <f t="shared" si="5"/>
        <v>#REF!</v>
      </c>
    </row>
    <row r="24" spans="1:6">
      <c r="B24" s="19" t="e">
        <f t="shared" si="3"/>
        <v>#REF!</v>
      </c>
      <c r="C24" s="19" t="e">
        <f t="shared" si="4"/>
        <v>#REF!</v>
      </c>
      <c r="E24" s="19" t="e">
        <f t="shared" si="5"/>
        <v>#REF!</v>
      </c>
      <c r="F24" s="19" t="e">
        <f t="shared" si="5"/>
        <v>#REF!</v>
      </c>
    </row>
    <row r="25" spans="1:6">
      <c r="B25" s="19" t="e">
        <f t="shared" si="3"/>
        <v>#REF!</v>
      </c>
      <c r="C25" s="19" t="e">
        <f t="shared" si="4"/>
        <v>#REF!</v>
      </c>
      <c r="E25" s="19" t="e">
        <f t="shared" si="5"/>
        <v>#REF!</v>
      </c>
      <c r="F25" s="19" t="e">
        <f t="shared" si="5"/>
        <v>#REF!</v>
      </c>
    </row>
    <row r="26" spans="1:6">
      <c r="B26" s="19" t="e">
        <f t="shared" si="3"/>
        <v>#REF!</v>
      </c>
      <c r="C26" s="19" t="e">
        <f t="shared" si="4"/>
        <v>#REF!</v>
      </c>
      <c r="E26" s="19" t="e">
        <f t="shared" si="5"/>
        <v>#REF!</v>
      </c>
      <c r="F26" s="19" t="e">
        <f t="shared" si="5"/>
        <v>#REF!</v>
      </c>
    </row>
    <row r="27" spans="1:6">
      <c r="B27" s="19" t="e">
        <f t="shared" si="3"/>
        <v>#REF!</v>
      </c>
      <c r="C27" s="19" t="e">
        <f t="shared" si="4"/>
        <v>#REF!</v>
      </c>
      <c r="E27" s="19" t="e">
        <f t="shared" si="5"/>
        <v>#REF!</v>
      </c>
      <c r="F27" s="19" t="e">
        <f t="shared" si="5"/>
        <v>#REF!</v>
      </c>
    </row>
    <row r="28" spans="1:6">
      <c r="B28" s="19" t="e">
        <f t="shared" si="3"/>
        <v>#REF!</v>
      </c>
      <c r="C28" s="19" t="e">
        <f t="shared" si="4"/>
        <v>#REF!</v>
      </c>
      <c r="E28" s="19" t="e">
        <f t="shared" si="5"/>
        <v>#REF!</v>
      </c>
      <c r="F28" s="19" t="e">
        <f t="shared" si="5"/>
        <v>#REF!</v>
      </c>
    </row>
    <row r="29" spans="1:6">
      <c r="B29" s="19" t="e">
        <f t="shared" si="3"/>
        <v>#REF!</v>
      </c>
      <c r="C29" s="19" t="e">
        <f t="shared" si="4"/>
        <v>#REF!</v>
      </c>
      <c r="E29" s="19" t="e">
        <f t="shared" si="5"/>
        <v>#REF!</v>
      </c>
      <c r="F29" s="19" t="e">
        <f t="shared" si="5"/>
        <v>#REF!</v>
      </c>
    </row>
    <row r="30" spans="1:6">
      <c r="B30" s="19" t="e">
        <f t="shared" si="3"/>
        <v>#REF!</v>
      </c>
      <c r="C30" s="19" t="e">
        <f t="shared" si="4"/>
        <v>#REF!</v>
      </c>
      <c r="E30" s="19" t="e">
        <f t="shared" si="5"/>
        <v>#REF!</v>
      </c>
      <c r="F30" s="19" t="e">
        <f t="shared" si="5"/>
        <v>#REF!</v>
      </c>
    </row>
    <row r="31" spans="1:6">
      <c r="B31" s="19" t="e">
        <f t="shared" si="3"/>
        <v>#REF!</v>
      </c>
      <c r="C31" s="19" t="e">
        <f t="shared" si="4"/>
        <v>#REF!</v>
      </c>
      <c r="E31" s="19" t="e">
        <f t="shared" si="5"/>
        <v>#REF!</v>
      </c>
      <c r="F31" s="19" t="e">
        <f t="shared" si="5"/>
        <v>#REF!</v>
      </c>
    </row>
    <row r="32" spans="1:6">
      <c r="B32" s="19" t="e">
        <f t="shared" si="3"/>
        <v>#REF!</v>
      </c>
      <c r="C32" s="19" t="e">
        <f t="shared" si="4"/>
        <v>#REF!</v>
      </c>
      <c r="E32" s="19" t="e">
        <f t="shared" si="5"/>
        <v>#REF!</v>
      </c>
      <c r="F32" s="19" t="e">
        <f t="shared" si="5"/>
        <v>#REF!</v>
      </c>
    </row>
    <row r="33" spans="1:6">
      <c r="B33" s="19" t="e">
        <f t="shared" si="3"/>
        <v>#REF!</v>
      </c>
      <c r="C33" s="19" t="e">
        <f t="shared" si="4"/>
        <v>#REF!</v>
      </c>
      <c r="E33" s="19" t="e">
        <f t="shared" si="5"/>
        <v>#REF!</v>
      </c>
      <c r="F33" s="19" t="e">
        <f t="shared" si="5"/>
        <v>#REF!</v>
      </c>
    </row>
    <row r="34" spans="1:6">
      <c r="A34" s="9"/>
      <c r="B34" s="22" t="e">
        <f t="shared" si="3"/>
        <v>#REF!</v>
      </c>
      <c r="C34" s="22" t="e">
        <f t="shared" si="4"/>
        <v>#REF!</v>
      </c>
      <c r="D34" s="9"/>
      <c r="E34" s="22" t="e">
        <f t="shared" si="5"/>
        <v>#REF!</v>
      </c>
      <c r="F34" s="22" t="e">
        <f t="shared" si="5"/>
        <v>#REF!</v>
      </c>
    </row>
    <row r="35" spans="1:6">
      <c r="A35" s="10" t="s">
        <v>75</v>
      </c>
      <c r="B35" s="29" t="e">
        <f>IF(A21&gt;D16,0,SUM(B21:B34))</f>
        <v>#REF!</v>
      </c>
      <c r="C35" s="29" t="e">
        <f>SUM(C21:C34)</f>
        <v>#REF!</v>
      </c>
    </row>
    <row r="36" spans="1:6" ht="7.5" customHeight="1">
      <c r="B36" s="19"/>
      <c r="C36" s="25"/>
    </row>
    <row r="37" spans="1:6">
      <c r="A37" s="4" t="s">
        <v>50</v>
      </c>
      <c r="B37" s="19" t="e">
        <f>IF(A21&gt;D16,0,A21-B35)</f>
        <v>#REF!</v>
      </c>
      <c r="C37" s="19" t="e">
        <f>B37*B38%</f>
        <v>#REF!</v>
      </c>
    </row>
    <row r="38" spans="1:6">
      <c r="A38" s="4" t="s">
        <v>76</v>
      </c>
      <c r="B38" s="4" t="e">
        <f>IF(A21&gt;D16,0,IF(A21&lt;D3+1,0,VLOOKUP(B35,D2:E16,2)))</f>
        <v>#REF!</v>
      </c>
    </row>
    <row r="39" spans="1:6" ht="3" customHeight="1"/>
    <row r="40" spans="1:6">
      <c r="A40" s="13" t="s">
        <v>3</v>
      </c>
      <c r="B40" s="34" t="e">
        <f>IF(A21&gt;D16,A21,SUM(B35:B37))</f>
        <v>#REF!</v>
      </c>
      <c r="C40" s="34" t="e">
        <f>IF(A21&gt;D16,A21*A17%,SUM(C35:C37))</f>
        <v>#REF!</v>
      </c>
      <c r="D40" s="13" t="e">
        <f>ROUND(C40*100/B40,4)</f>
        <v>#REF!</v>
      </c>
      <c r="E40" s="9"/>
      <c r="F40" s="9"/>
    </row>
    <row r="44" spans="1:6">
      <c r="A44" s="10" t="s">
        <v>77</v>
      </c>
    </row>
    <row r="45" spans="1:6">
      <c r="A45" s="11" t="s">
        <v>22</v>
      </c>
    </row>
    <row r="46" spans="1:6">
      <c r="A46" s="16" t="e">
        <f>#REF!</f>
        <v>#REF!</v>
      </c>
      <c r="B46" s="19" t="e">
        <f t="shared" ref="B46:B59" si="6">IF($A$46&gt;D3,B3,0)</f>
        <v>#REF!</v>
      </c>
      <c r="C46" s="19" t="e">
        <f t="shared" ref="C46:C59" si="7">IF(B46=0,0,C3)</f>
        <v>#REF!</v>
      </c>
      <c r="D46" s="25"/>
      <c r="E46" s="19" t="e">
        <f>E44+B46</f>
        <v>#REF!</v>
      </c>
      <c r="F46" s="19" t="e">
        <f>F44+C46</f>
        <v>#REF!</v>
      </c>
    </row>
    <row r="47" spans="1:6">
      <c r="B47" s="19" t="e">
        <f t="shared" si="6"/>
        <v>#REF!</v>
      </c>
      <c r="C47" s="19" t="e">
        <f t="shared" si="7"/>
        <v>#REF!</v>
      </c>
      <c r="D47" s="25"/>
      <c r="E47" s="19" t="e">
        <f t="shared" ref="E47:F59" si="8">E46+B47</f>
        <v>#REF!</v>
      </c>
      <c r="F47" s="19" t="e">
        <f t="shared" si="8"/>
        <v>#REF!</v>
      </c>
    </row>
    <row r="48" spans="1:6">
      <c r="B48" s="19" t="e">
        <f t="shared" si="6"/>
        <v>#REF!</v>
      </c>
      <c r="C48" s="19" t="e">
        <f t="shared" si="7"/>
        <v>#REF!</v>
      </c>
      <c r="D48" s="25"/>
      <c r="E48" s="19" t="e">
        <f t="shared" si="8"/>
        <v>#REF!</v>
      </c>
      <c r="F48" s="19" t="e">
        <f t="shared" si="8"/>
        <v>#REF!</v>
      </c>
    </row>
    <row r="49" spans="1:6">
      <c r="B49" s="19" t="e">
        <f t="shared" si="6"/>
        <v>#REF!</v>
      </c>
      <c r="C49" s="19" t="e">
        <f t="shared" si="7"/>
        <v>#REF!</v>
      </c>
      <c r="D49" s="25"/>
      <c r="E49" s="19" t="e">
        <f t="shared" si="8"/>
        <v>#REF!</v>
      </c>
      <c r="F49" s="19" t="e">
        <f t="shared" si="8"/>
        <v>#REF!</v>
      </c>
    </row>
    <row r="50" spans="1:6">
      <c r="B50" s="19" t="e">
        <f t="shared" si="6"/>
        <v>#REF!</v>
      </c>
      <c r="C50" s="19" t="e">
        <f t="shared" si="7"/>
        <v>#REF!</v>
      </c>
      <c r="D50" s="25"/>
      <c r="E50" s="19" t="e">
        <f t="shared" si="8"/>
        <v>#REF!</v>
      </c>
      <c r="F50" s="19" t="e">
        <f t="shared" si="8"/>
        <v>#REF!</v>
      </c>
    </row>
    <row r="51" spans="1:6">
      <c r="B51" s="19" t="e">
        <f t="shared" si="6"/>
        <v>#REF!</v>
      </c>
      <c r="C51" s="19" t="e">
        <f t="shared" si="7"/>
        <v>#REF!</v>
      </c>
      <c r="D51" s="25"/>
      <c r="E51" s="19" t="e">
        <f t="shared" si="8"/>
        <v>#REF!</v>
      </c>
      <c r="F51" s="19" t="e">
        <f t="shared" si="8"/>
        <v>#REF!</v>
      </c>
    </row>
    <row r="52" spans="1:6">
      <c r="B52" s="19" t="e">
        <f t="shared" si="6"/>
        <v>#REF!</v>
      </c>
      <c r="C52" s="19" t="e">
        <f t="shared" si="7"/>
        <v>#REF!</v>
      </c>
      <c r="D52" s="25"/>
      <c r="E52" s="19" t="e">
        <f t="shared" si="8"/>
        <v>#REF!</v>
      </c>
      <c r="F52" s="19" t="e">
        <f t="shared" si="8"/>
        <v>#REF!</v>
      </c>
    </row>
    <row r="53" spans="1:6">
      <c r="B53" s="19" t="e">
        <f t="shared" si="6"/>
        <v>#REF!</v>
      </c>
      <c r="C53" s="19" t="e">
        <f t="shared" si="7"/>
        <v>#REF!</v>
      </c>
      <c r="D53" s="25"/>
      <c r="E53" s="19" t="e">
        <f t="shared" si="8"/>
        <v>#REF!</v>
      </c>
      <c r="F53" s="19" t="e">
        <f t="shared" si="8"/>
        <v>#REF!</v>
      </c>
    </row>
    <row r="54" spans="1:6">
      <c r="B54" s="19" t="e">
        <f t="shared" si="6"/>
        <v>#REF!</v>
      </c>
      <c r="C54" s="19" t="e">
        <f t="shared" si="7"/>
        <v>#REF!</v>
      </c>
      <c r="D54" s="25"/>
      <c r="E54" s="19" t="e">
        <f t="shared" si="8"/>
        <v>#REF!</v>
      </c>
      <c r="F54" s="19" t="e">
        <f t="shared" si="8"/>
        <v>#REF!</v>
      </c>
    </row>
    <row r="55" spans="1:6">
      <c r="B55" s="19" t="e">
        <f t="shared" si="6"/>
        <v>#REF!</v>
      </c>
      <c r="C55" s="19" t="e">
        <f t="shared" si="7"/>
        <v>#REF!</v>
      </c>
      <c r="D55" s="25"/>
      <c r="E55" s="19" t="e">
        <f t="shared" si="8"/>
        <v>#REF!</v>
      </c>
      <c r="F55" s="19" t="e">
        <f t="shared" si="8"/>
        <v>#REF!</v>
      </c>
    </row>
    <row r="56" spans="1:6">
      <c r="B56" s="19" t="e">
        <f t="shared" si="6"/>
        <v>#REF!</v>
      </c>
      <c r="C56" s="19" t="e">
        <f t="shared" si="7"/>
        <v>#REF!</v>
      </c>
      <c r="D56" s="25"/>
      <c r="E56" s="19" t="e">
        <f t="shared" si="8"/>
        <v>#REF!</v>
      </c>
      <c r="F56" s="19" t="e">
        <f t="shared" si="8"/>
        <v>#REF!</v>
      </c>
    </row>
    <row r="57" spans="1:6">
      <c r="B57" s="19" t="e">
        <f t="shared" si="6"/>
        <v>#REF!</v>
      </c>
      <c r="C57" s="19" t="e">
        <f t="shared" si="7"/>
        <v>#REF!</v>
      </c>
      <c r="D57" s="25"/>
      <c r="E57" s="19" t="e">
        <f t="shared" si="8"/>
        <v>#REF!</v>
      </c>
      <c r="F57" s="19" t="e">
        <f t="shared" si="8"/>
        <v>#REF!</v>
      </c>
    </row>
    <row r="58" spans="1:6">
      <c r="B58" s="19" t="e">
        <f t="shared" si="6"/>
        <v>#REF!</v>
      </c>
      <c r="C58" s="19" t="e">
        <f t="shared" si="7"/>
        <v>#REF!</v>
      </c>
      <c r="D58" s="25"/>
      <c r="E58" s="19" t="e">
        <f t="shared" si="8"/>
        <v>#REF!</v>
      </c>
      <c r="F58" s="19" t="e">
        <f t="shared" si="8"/>
        <v>#REF!</v>
      </c>
    </row>
    <row r="59" spans="1:6">
      <c r="A59" s="9"/>
      <c r="B59" s="22" t="e">
        <f t="shared" si="6"/>
        <v>#REF!</v>
      </c>
      <c r="C59" s="22" t="e">
        <f t="shared" si="7"/>
        <v>#REF!</v>
      </c>
      <c r="D59" s="26"/>
      <c r="E59" s="22" t="e">
        <f t="shared" si="8"/>
        <v>#REF!</v>
      </c>
      <c r="F59" s="22" t="e">
        <f t="shared" si="8"/>
        <v>#REF!</v>
      </c>
    </row>
    <row r="60" spans="1:6">
      <c r="A60" s="10" t="s">
        <v>75</v>
      </c>
      <c r="B60" s="29" t="e">
        <f>IF(A46&gt;D16,0,SUM(B46:B59))</f>
        <v>#REF!</v>
      </c>
      <c r="C60" s="29" t="e">
        <f>SUM(C46:C59)</f>
        <v>#REF!</v>
      </c>
    </row>
    <row r="61" spans="1:6">
      <c r="B61" s="5"/>
      <c r="C61" s="5"/>
    </row>
    <row r="62" spans="1:6">
      <c r="A62" s="4" t="s">
        <v>50</v>
      </c>
      <c r="B62" s="19" t="e">
        <f>IF(A46&gt;D16,0,A46-B60)</f>
        <v>#REF!</v>
      </c>
      <c r="C62" s="19" t="e">
        <f>B62*B63%</f>
        <v>#REF!</v>
      </c>
    </row>
    <row r="63" spans="1:6">
      <c r="A63" s="4" t="s">
        <v>76</v>
      </c>
      <c r="B63" s="17" t="e">
        <f>IF(A46&gt;D16,0,IF(A46&lt;D3+1,0,VLOOKUP(B60,D2:E16,2)))</f>
        <v>#REF!</v>
      </c>
    </row>
    <row r="64" spans="1:6" ht="4.5" customHeight="1"/>
    <row r="65" spans="1:6">
      <c r="A65" s="13" t="s">
        <v>3</v>
      </c>
      <c r="B65" s="34" t="e">
        <f>IF(A46&gt;D16,A46,SUM(B60:B62))</f>
        <v>#REF!</v>
      </c>
      <c r="C65" s="34" t="e">
        <f>IF(A46&gt;D16,A46*A17%,SUM(C60:C62))</f>
        <v>#REF!</v>
      </c>
      <c r="D65" s="13" t="e">
        <f>ROUND(C65*100/B65,4)</f>
        <v>#REF!</v>
      </c>
      <c r="E65" s="13"/>
      <c r="F65" s="13"/>
    </row>
  </sheetData>
  <phoneticPr fontId="9" type="noConversion"/>
  <pageMargins left="0.71" right="0.69" top="0.8" bottom="0.85" header="0.28999999999999998" footer="0.4921259845"/>
  <pageSetup paperSize="9" scale="99" orientation="portrait" r:id="rId1"/>
  <headerFooter alignWithMargins="0">
    <oddHeader>&amp;LSchweizerischer Bauernverband
Laurstrasse 10   5200 Brugg&amp;CTelefon 056 462 51 11
info@sbv-treuhand.ch&amp;R&amp;G</oddHeader>
    <oddFooter>&amp;L&amp;D / &amp;F / Martin Würsch&amp;R&amp;P /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3</vt:i4>
      </vt:variant>
    </vt:vector>
  </HeadingPairs>
  <TitlesOfParts>
    <vt:vector size="10" baseType="lpstr">
      <vt:lpstr>Allgemeine Angaben</vt:lpstr>
      <vt:lpstr>Finanzierungsplan</vt:lpstr>
      <vt:lpstr>Tragbarkeitsberechnung</vt:lpstr>
      <vt:lpstr>Tarif DB A</vt:lpstr>
      <vt:lpstr>Tarif DB V</vt:lpstr>
      <vt:lpstr>Tarif DB A (ord)</vt:lpstr>
      <vt:lpstr>Tarif DB V (ord)</vt:lpstr>
      <vt:lpstr>'Allgemeine Angaben'!Druckbereich</vt:lpstr>
      <vt:lpstr>Finanzierungsplan!Druckbereich</vt:lpstr>
      <vt:lpstr>Tragbarkeitsberechnung!Druckbereich</vt:lpstr>
    </vt:vector>
  </TitlesOfParts>
  <Company>Schweiz. Bauernverband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Wuersch</dc:creator>
  <cp:lastModifiedBy>Wuersch Martin</cp:lastModifiedBy>
  <cp:lastPrinted>2017-04-24T11:31:29Z</cp:lastPrinted>
  <dcterms:created xsi:type="dcterms:W3CDTF">1998-10-14T21:10:59Z</dcterms:created>
  <dcterms:modified xsi:type="dcterms:W3CDTF">2017-04-25T14:21:36Z</dcterms:modified>
</cp:coreProperties>
</file>